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555" windowHeight="5010" tabRatio="828" activeTab="0"/>
  </bookViews>
  <sheets>
    <sheet name="BALANÇO" sheetId="1" r:id="rId1"/>
    <sheet name="DRE " sheetId="2" r:id="rId2"/>
    <sheet name="DMPL " sheetId="3" r:id="rId3"/>
    <sheet name="DRA " sheetId="4" r:id="rId4"/>
    <sheet name="DFC " sheetId="5" r:id="rId5"/>
    <sheet name="DVA" sheetId="6" r:id="rId6"/>
  </sheets>
  <externalReferences>
    <externalReference r:id="rId9"/>
  </externalReferences>
  <definedNames>
    <definedName name="_xlnm.Print_Area" localSheetId="0">'BALANÇO'!$A$1:$J$44</definedName>
    <definedName name="_xlnm.Print_Area" localSheetId="4">'DFC '!$A$1:$H$83</definedName>
    <definedName name="_xlnm.Print_Area" localSheetId="2">'DMPL '!$B$2:$K$33</definedName>
    <definedName name="_xlnm.Print_Area" localSheetId="3">'DRA '!$B$2:$E$33</definedName>
    <definedName name="_xlnm.Print_Area" localSheetId="1">'DRE '!$B$1:$F$62</definedName>
    <definedName name="_xlnm.Print_Area" localSheetId="5">'DVA'!$A$1:$F$66</definedName>
    <definedName name="Área_impressão_IM">#REF!</definedName>
  </definedNames>
  <calcPr fullCalcOnLoad="1"/>
</workbook>
</file>

<file path=xl/comments1.xml><?xml version="1.0" encoding="utf-8"?>
<comments xmlns="http://schemas.openxmlformats.org/spreadsheetml/2006/main">
  <authors>
    <author>Rosemary Novais Neto</author>
  </authors>
  <commentList>
    <comment ref="E59" authorId="0">
      <text>
        <r>
          <rPr>
            <b/>
            <sz val="9"/>
            <rFont val="Segoe UI"/>
            <family val="2"/>
          </rPr>
          <t>Rosemary Novais Neto:</t>
        </r>
        <r>
          <rPr>
            <sz val="9"/>
            <rFont val="Segoe UI"/>
            <family val="2"/>
          </rPr>
          <t xml:space="preserve">
diminuir do valor do banco para bater o valor das duas contas.</t>
        </r>
      </text>
    </comment>
    <comment ref="D59" authorId="0">
      <text>
        <r>
          <rPr>
            <b/>
            <sz val="9"/>
            <rFont val="Segoe UI"/>
            <family val="2"/>
          </rPr>
          <t>Rosemary Novais Neto:</t>
        </r>
        <r>
          <rPr>
            <sz val="9"/>
            <rFont val="Segoe UI"/>
            <family val="2"/>
          </rPr>
          <t xml:space="preserve">
diminuir do valor do banco para bater o valor das duas contas.</t>
        </r>
      </text>
    </comment>
  </commentList>
</comments>
</file>

<file path=xl/sharedStrings.xml><?xml version="1.0" encoding="utf-8"?>
<sst xmlns="http://schemas.openxmlformats.org/spreadsheetml/2006/main" count="489" uniqueCount="355">
  <si>
    <t>PASSIVO</t>
  </si>
  <si>
    <t xml:space="preserve">      Bancos Conta Movimento</t>
  </si>
  <si>
    <t xml:space="preserve">      Aplicações Financeiras</t>
  </si>
  <si>
    <t xml:space="preserve">      Adiantamentos Concedidos</t>
  </si>
  <si>
    <t xml:space="preserve">       Capital Social</t>
  </si>
  <si>
    <t xml:space="preserve">     TOTAL DO ATIVO</t>
  </si>
  <si>
    <t>CNPJ 00.399.857/0001-26</t>
  </si>
  <si>
    <t xml:space="preserve">  LUCRO BRUTO</t>
  </si>
  <si>
    <t xml:space="preserve">  DESPESAS OPERACIONAIS</t>
  </si>
  <si>
    <t xml:space="preserve">     ADMINISTRATIVAS</t>
  </si>
  <si>
    <t xml:space="preserve">        Pessoal e Encargos Sociais</t>
  </si>
  <si>
    <t xml:space="preserve">        Material de Consumo</t>
  </si>
  <si>
    <t xml:space="preserve">        Despesas Financeiras </t>
  </si>
  <si>
    <t xml:space="preserve">    Ajuste de Exercicios  Anteriores</t>
  </si>
  <si>
    <t>ATIVO</t>
  </si>
  <si>
    <t xml:space="preserve">      Bens Imóveis </t>
  </si>
  <si>
    <t xml:space="preserve">  Realizável a Longo Prazo</t>
  </si>
  <si>
    <t xml:space="preserve">  Investimentos</t>
  </si>
  <si>
    <t xml:space="preserve">  Imobilizado</t>
  </si>
  <si>
    <t xml:space="preserve">  Intangível</t>
  </si>
  <si>
    <t>FLUXOS DE CAIXA DAS ATIVIDADES OPERACIONAIS</t>
  </si>
  <si>
    <t>FLUXOS DE CAIXA DAS ATIVIDADES DE INVESTIMENTOS</t>
  </si>
  <si>
    <t>FLUXOS DE CAIXA DAS ATIVIDADES DE FINANCIAMENTO</t>
  </si>
  <si>
    <t>Notas</t>
  </si>
  <si>
    <t xml:space="preserve">        Receitas Financeiras </t>
  </si>
  <si>
    <t xml:space="preserve">  LUCRO ( PREJUÍZO ) POR LOTE DE 1000 AÇÕES</t>
  </si>
  <si>
    <t>Companhia de Desenvolvimento dos Vales do São Francisco e do Parnaíba - CODEVASF</t>
  </si>
  <si>
    <t>NOTAS</t>
  </si>
  <si>
    <t xml:space="preserve">   Caixa e Equivalentes de Caixa</t>
  </si>
  <si>
    <t xml:space="preserve">  Obrigações Trabalhistas, Previd. Assist.</t>
  </si>
  <si>
    <t xml:space="preserve">      Pessoal </t>
  </si>
  <si>
    <t xml:space="preserve">      INSS </t>
  </si>
  <si>
    <t xml:space="preserve">   Créditos a Curto Prazo</t>
  </si>
  <si>
    <t xml:space="preserve">      Entidades de previd. Privada e Complementar</t>
  </si>
  <si>
    <t xml:space="preserve">      FGTS </t>
  </si>
  <si>
    <t xml:space="preserve">   Demais Créditos e Valores a Curto Prazo</t>
  </si>
  <si>
    <t xml:space="preserve">      Tributos a Recuperar/Compensar</t>
  </si>
  <si>
    <t xml:space="preserve">      Fornecedor Nacional</t>
  </si>
  <si>
    <t xml:space="preserve">      Outros Creditos a Rec.  Valores </t>
  </si>
  <si>
    <t xml:space="preserve">      Recursos Fiscais </t>
  </si>
  <si>
    <t xml:space="preserve">  Demais Obrigações </t>
  </si>
  <si>
    <t xml:space="preserve">      Consignações</t>
  </si>
  <si>
    <t xml:space="preserve">      Assinaturas e Anuidades a Apropriar</t>
  </si>
  <si>
    <t xml:space="preserve">      Outras Obrigações</t>
  </si>
  <si>
    <t xml:space="preserve">  Obrigações a Longo Prazo</t>
  </si>
  <si>
    <t xml:space="preserve">      Faturas/Duplicatas </t>
  </si>
  <si>
    <t xml:space="preserve">       Provisões a Longo Prazo</t>
  </si>
  <si>
    <t xml:space="preserve">       Adiantamento para Futuro Aumento de Capital</t>
  </si>
  <si>
    <t xml:space="preserve">      Bens Móveis </t>
  </si>
  <si>
    <t xml:space="preserve">       Reserva de Reavaliação</t>
  </si>
  <si>
    <t xml:space="preserve">      Depreciação</t>
  </si>
  <si>
    <t xml:space="preserve">     TOTAL DO PASSIVO</t>
  </si>
  <si>
    <t xml:space="preserve"> RECEITA  BRUTA DAS VENDAS E SERVIÇOS</t>
  </si>
  <si>
    <t xml:space="preserve">     Exploração e Venda de Bens, Serviços e Direitos</t>
  </si>
  <si>
    <t xml:space="preserve">  RECEITA  LÍQUIDA</t>
  </si>
  <si>
    <t xml:space="preserve">        Tributária</t>
  </si>
  <si>
    <t xml:space="preserve">  RESULTADO ANTES DAS DESPESAS/RECEITAS FINANCEIRAS</t>
  </si>
  <si>
    <t xml:space="preserve">  RESULTADO ANTES DAS TRANSFERÊNCIAS FINANCEIRAS</t>
  </si>
  <si>
    <t xml:space="preserve">        Subvenção de Custeio</t>
  </si>
  <si>
    <t xml:space="preserve">     GANHOS de CAPITAL</t>
  </si>
  <si>
    <t xml:space="preserve">         Alienação de Bens</t>
  </si>
  <si>
    <t xml:space="preserve">         Custos dos Bens Baixados</t>
  </si>
  <si>
    <t xml:space="preserve">   RESULTADO ANTES DA PROVISÃO P/C.SOCIAL E IRPJ</t>
  </si>
  <si>
    <t xml:space="preserve">  LUCRO OU PREJUÍZO LÍQUIDO DO EXERCÍCIO</t>
  </si>
  <si>
    <t xml:space="preserve">                                                           Companhia de Desenvolvimento dos Vales do São Francisco e do Parnaíba - CODEVASF</t>
  </si>
  <si>
    <t xml:space="preserve">                                               CNPJ 00.399.857/0001-26</t>
  </si>
  <si>
    <t>Aquisição de bens do ativo imobilizado</t>
  </si>
  <si>
    <t>Pagamento de dividendos</t>
  </si>
  <si>
    <t>Caixa líquido obtido das atividades de financiamentos</t>
  </si>
  <si>
    <t>AUMENTO  LÍQUIDO NO CAIXA E CAIXA EQUIVALENTES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</si>
  <si>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</si>
  <si>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</si>
  <si>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</si>
  <si>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</si>
  <si>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</si>
  <si>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</si>
  <si>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Companhia de Desenvolvimento dos Vales do São Francisco e do Parnaiba - CODEVASF</t>
  </si>
  <si>
    <t xml:space="preserve">                                                                CNPJ 00.399.857/0001-26</t>
  </si>
  <si>
    <t xml:space="preserve">       Prejuizos acumulados</t>
  </si>
  <si>
    <t>(Em Reais)</t>
  </si>
  <si>
    <t xml:space="preserve">     OUTRAS DESPESAS</t>
  </si>
  <si>
    <t xml:space="preserve">     OUTRAS RECEITAS</t>
  </si>
  <si>
    <t>Companhia de Desenvolvimento dos Vales do São Francisco e do Parnaiba - CODEVASF</t>
  </si>
  <si>
    <t>CNPJ  00.399.857/0001-26</t>
  </si>
  <si>
    <t xml:space="preserve">CAIXA E  EQUIVALENTES DE CAIXA INICIAL                 </t>
  </si>
  <si>
    <t xml:space="preserve">CAIXA E  EQUIVALENTES DE CAIXA FINAL             </t>
  </si>
  <si>
    <t>03</t>
  </si>
  <si>
    <t xml:space="preserve">      Limite de Saque com Vinc. Pagto</t>
  </si>
  <si>
    <t xml:space="preserve">      Tributos Pagos a Apropriar</t>
  </si>
  <si>
    <t>01</t>
  </si>
  <si>
    <t>02</t>
  </si>
  <si>
    <t>3.1</t>
  </si>
  <si>
    <t>3.2</t>
  </si>
  <si>
    <t>3.3</t>
  </si>
  <si>
    <t>Adiantamento para Futuro Aumento de Capital</t>
  </si>
  <si>
    <t>Pagamento de empréstimos e financiamentos</t>
  </si>
  <si>
    <t>Adiantamento Para Futuro Aumento de Capital - PNC</t>
  </si>
  <si>
    <t>Adiantamento Para Futuro Aumento de Capital - PL</t>
  </si>
  <si>
    <t xml:space="preserve">       Obrigações Fiscais</t>
  </si>
  <si>
    <t xml:space="preserve">       Provisões - Riscos de Passivos Contingentes</t>
  </si>
  <si>
    <r>
      <t xml:space="preserve">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</si>
  <si>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NÃO CIRCULANTE</t>
    </r>
  </si>
  <si>
    <t xml:space="preserve">        Serviços de Terceiros</t>
  </si>
  <si>
    <t>Capital Social</t>
  </si>
  <si>
    <t>Adiant. Para Futuro Aumento de Capital (AFAC)</t>
  </si>
  <si>
    <t>Reserva de Capital</t>
  </si>
  <si>
    <t>Reserva de Reavaliação</t>
  </si>
  <si>
    <t>Reservas de Lucros</t>
  </si>
  <si>
    <t>Total</t>
  </si>
  <si>
    <t>Componentes</t>
  </si>
  <si>
    <t>Qtd de ações</t>
  </si>
  <si>
    <t xml:space="preserve">     Deduções da Receita</t>
  </si>
  <si>
    <t xml:space="preserve">  DESPESAS e RECEITAS</t>
  </si>
  <si>
    <t>Descrição</t>
  </si>
  <si>
    <t xml:space="preserve">       Reservas de reavaliação</t>
  </si>
  <si>
    <t xml:space="preserve">  RESULTADO ANTES DA PROVISÃO P/C.SOCIAL E IRPJ</t>
  </si>
  <si>
    <t xml:space="preserve">       Ajustes de Exercícios Anteriores </t>
  </si>
  <si>
    <r>
      <t xml:space="preserve"> 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</si>
  <si>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PATRIMÔNIO LÍQUIDO</t>
    </r>
  </si>
  <si>
    <t xml:space="preserve">    Prejuízo Líquido do Exercício</t>
  </si>
  <si>
    <t xml:space="preserve">  CIRCULANTE</t>
  </si>
  <si>
    <t xml:space="preserve">   CIRCULANTE</t>
  </si>
  <si>
    <t xml:space="preserve">      Provisão para Férias, 13º Salário e Encargos</t>
  </si>
  <si>
    <t xml:space="preserve">     (-) Ajuste para Perdas em Créditos de Curto Prazo</t>
  </si>
  <si>
    <t xml:space="preserve">      Crédito por Danos ao Patrimônio </t>
  </si>
  <si>
    <t xml:space="preserve">      Ajuste para Perdas de Créditos  Apurados </t>
  </si>
  <si>
    <t xml:space="preserve">      Depósitos Restituíveis e Valores </t>
  </si>
  <si>
    <t xml:space="preserve">      Estoque de almoxarifado</t>
  </si>
  <si>
    <t xml:space="preserve">      Prêmios de Seguros a Apropriar</t>
  </si>
  <si>
    <t xml:space="preserve">  NÃO CIRCULANTE</t>
  </si>
  <si>
    <t xml:space="preserve">       Obrigações Fiscais a Longo Prazo</t>
  </si>
  <si>
    <t xml:space="preserve">      Depósito Restituíveis e Valores Vinculados</t>
  </si>
  <si>
    <t xml:space="preserve">      Outros Créditos a Rec. Valores </t>
  </si>
  <si>
    <t xml:space="preserve">      Ajuste para Perdas de Créditos   </t>
  </si>
  <si>
    <t xml:space="preserve">      Títulos Públicos - Letras Especiais</t>
  </si>
  <si>
    <t xml:space="preserve">  PATRIMÔNIO LÍQUIDO</t>
  </si>
  <si>
    <t xml:space="preserve">       Prejuízos Acumulados</t>
  </si>
  <si>
    <t xml:space="preserve">      Softwares </t>
  </si>
  <si>
    <t xml:space="preserve">      Amortização</t>
  </si>
  <si>
    <t xml:space="preserve">  DESPESAS</t>
  </si>
  <si>
    <t xml:space="preserve">   RECEITAS</t>
  </si>
  <si>
    <t xml:space="preserve">      Pessoal e Encargos </t>
  </si>
  <si>
    <t xml:space="preserve">       Exploração e Venda de Bens, serviços e Direitos</t>
  </si>
  <si>
    <t xml:space="preserve">      Material de consumo</t>
  </si>
  <si>
    <t xml:space="preserve">       Receitas Financeiras</t>
  </si>
  <si>
    <t xml:space="preserve">      Serviços de Terceiros</t>
  </si>
  <si>
    <t xml:space="preserve">       Outras Receitas</t>
  </si>
  <si>
    <t xml:space="preserve">      Depreciação e Amortização</t>
  </si>
  <si>
    <t xml:space="preserve">       Transferências Financeiras</t>
  </si>
  <si>
    <t xml:space="preserve">      Tributária</t>
  </si>
  <si>
    <t xml:space="preserve">       Alienação de Bens</t>
  </si>
  <si>
    <t xml:space="preserve">      Outras Despesas</t>
  </si>
  <si>
    <t xml:space="preserve">      Despesas Financeiras</t>
  </si>
  <si>
    <t xml:space="preserve">      Custo de Bens Baixados</t>
  </si>
  <si>
    <t xml:space="preserve">     TOTAL VALORES DEVEDORES</t>
  </si>
  <si>
    <t xml:space="preserve">     TOTAL VALORES CREDORES</t>
  </si>
  <si>
    <t xml:space="preserve">  Deduções da Receita Bruta </t>
  </si>
  <si>
    <t xml:space="preserve">        Diárias</t>
  </si>
  <si>
    <t xml:space="preserve">        Serviços de Terceiros - Pessoa Física</t>
  </si>
  <si>
    <t xml:space="preserve">        Depreciação e Amortização</t>
  </si>
  <si>
    <t xml:space="preserve">  OUTRAS RECEITAS</t>
  </si>
  <si>
    <t xml:space="preserve">  SUBVENÇÕES DO TESOURO NACIONAL</t>
  </si>
  <si>
    <t xml:space="preserve">        Subvenções de Custeio</t>
  </si>
  <si>
    <t xml:space="preserve">        Subvenções para Execução Descentralizada</t>
  </si>
  <si>
    <t>10</t>
  </si>
  <si>
    <t>11</t>
  </si>
  <si>
    <t xml:space="preserve">Aumento de Capital </t>
  </si>
  <si>
    <t xml:space="preserve">      Outros Creditos a Receber</t>
  </si>
  <si>
    <t xml:space="preserve">   Créditos a Curto Prazo - Faturas</t>
  </si>
  <si>
    <t xml:space="preserve">   Realizável a Longo Prazo</t>
  </si>
  <si>
    <t xml:space="preserve">    Créditos de Longo Prazo - Faturas</t>
  </si>
  <si>
    <t xml:space="preserve">    Demais Créditos e Valores a Longo Prazo</t>
  </si>
  <si>
    <t xml:space="preserve">   Investimentos - Participações Permanentes</t>
  </si>
  <si>
    <t xml:space="preserve">   Imobilizado</t>
  </si>
  <si>
    <t xml:space="preserve">   Intangível</t>
  </si>
  <si>
    <t xml:space="preserve">    Bens Móveis</t>
  </si>
  <si>
    <t xml:space="preserve">    Bens Imoveis</t>
  </si>
  <si>
    <t xml:space="preserve">     ( - ) Deduções da Receita</t>
  </si>
  <si>
    <t xml:space="preserve">  RECEITA LÍQUIDA</t>
  </si>
  <si>
    <t xml:space="preserve">     ( - ) Custo Mercadoria Vendido / Serviços Prestados</t>
  </si>
  <si>
    <t xml:space="preserve">     Receita Operacional Bruta - Exploração e Venda de Bens, Serviços e Direitos</t>
  </si>
  <si>
    <t xml:space="preserve">  RESULTADO FINANCEIRO</t>
  </si>
  <si>
    <t xml:space="preserve">  RESULTADO ANTES DAS DESPESAS E RECEITAS FINANCEIRAS</t>
  </si>
  <si>
    <t xml:space="preserve">  RESULTADO ANTES DE TRANSFERÊNCIAS FINANCEIRAS E GANHOS</t>
  </si>
  <si>
    <t xml:space="preserve">  RESULTADO TRANSFERÊNCIAS FINANCEIRAS E GANHOS</t>
  </si>
  <si>
    <t xml:space="preserve">        Ganhos/Perdas de Capital</t>
  </si>
  <si>
    <t>LUIS NAPOLEÃO CASADO ARNAUD NETO</t>
  </si>
  <si>
    <t>CPF: 239.274.374-68</t>
  </si>
  <si>
    <t>Diretor de Revitalização</t>
  </si>
  <si>
    <t xml:space="preserve">        Transferências para Execução Descentralizada</t>
  </si>
  <si>
    <t xml:space="preserve">    Adiantamento para aumento capital - AFAC</t>
  </si>
  <si>
    <t xml:space="preserve">    Reserva de Reavaliação</t>
  </si>
  <si>
    <t>Diretor dos Empreendimentos de Irrigação</t>
  </si>
  <si>
    <t>DEMONSTRAÇÃO DE RESULTADO DO EXERCÍCIO - DRE</t>
  </si>
  <si>
    <t xml:space="preserve">    (=) Resultado Líquido do Período</t>
  </si>
  <si>
    <t>Resultado Líquido Abrangente</t>
  </si>
  <si>
    <t xml:space="preserve">       Previdência Privada e Complementar</t>
  </si>
  <si>
    <t xml:space="preserve">      Previdência Privada Complementar</t>
  </si>
  <si>
    <t xml:space="preserve">    Aumento/Redução de Capital</t>
  </si>
  <si>
    <t xml:space="preserve">                                                     Companhia de Desenvolvimento dos Vales do São Francisco e do Parnaiba - CODEVASF</t>
  </si>
  <si>
    <t xml:space="preserve">                                                     CNPJ 00.399.857/0001-26</t>
  </si>
  <si>
    <t>DEMONSTRAÇÃO DO VALOR ADICIONADO - DVA</t>
  </si>
  <si>
    <t>1 - RECEITAS</t>
  </si>
  <si>
    <t>3 - VALOR ADICIONADO BRUTO (1-2)</t>
  </si>
  <si>
    <t>4 - DEPRECIAÇÃO, AMORTIZAÇÃO E EXAUSTÃO</t>
  </si>
  <si>
    <t>5 - VALOR ADICIONADO LÍQUIDO PRODUZIDO PELA ENTIDADE ( 3-4)</t>
  </si>
  <si>
    <t>6 - VALOR ADICIONADO RECEBIDO EM TRANSFERÊNCIA</t>
  </si>
  <si>
    <t>7 - VALOR ADICIONADO TOTAL A DISTRIBUIR (5+6)</t>
  </si>
  <si>
    <t>8 - DISTRIBUIÇÃO DO VALOR ADICIONADO (*)</t>
  </si>
  <si>
    <t>8.1) Pessoal</t>
  </si>
  <si>
    <t>8.2) Impostos, taxas e contribuições</t>
  </si>
  <si>
    <t>8.3) Remuneração de capitais de terceiros</t>
  </si>
  <si>
    <t>8.4) Remuneração de Capital Próprios</t>
  </si>
  <si>
    <t>8.4.4) Participação dos não-controladores noa lucros retidos (só p/consolidação)</t>
  </si>
  <si>
    <t>(*) O total do item 8 deve ser exatamente igual ao item 7</t>
  </si>
  <si>
    <t xml:space="preserve">                   (Em Reais)</t>
  </si>
  <si>
    <t>Ajustes por transações sem efeito no caixa:</t>
  </si>
  <si>
    <t xml:space="preserve">    Ajustes de Exercicios Anteriores</t>
  </si>
  <si>
    <t xml:space="preserve">    Redução Reserva de Lucros</t>
  </si>
  <si>
    <t xml:space="preserve">    Redução Reserva de Capital</t>
  </si>
  <si>
    <t xml:space="preserve">    Redução Capital Social </t>
  </si>
  <si>
    <t xml:space="preserve">    Aumento de capital Social</t>
  </si>
  <si>
    <t xml:space="preserve">    Depreciação e amortização</t>
  </si>
  <si>
    <t>Aplicado/Obtido nas/das Atividades Operacionais:</t>
  </si>
  <si>
    <t xml:space="preserve">    (Lucro)/Prejuízo na venda de investimentos permanentes e temporários</t>
  </si>
  <si>
    <t xml:space="preserve">    Gastos diferidos baixados ao resultado</t>
  </si>
  <si>
    <t xml:space="preserve">    Amortização de (deságio)/ágio</t>
  </si>
  <si>
    <t xml:space="preserve">    Provisão para perda com investimentos temporários e permanentes</t>
  </si>
  <si>
    <t xml:space="preserve">   Juros sobre empréstimos concedidos provisionados</t>
  </si>
  <si>
    <t xml:space="preserve">   Duplicatas a receber</t>
  </si>
  <si>
    <t xml:space="preserve">   Estoques Aumoxarifado</t>
  </si>
  <si>
    <t xml:space="preserve">   Outros créditos curto prazo</t>
  </si>
  <si>
    <t xml:space="preserve">   Outros créditos longo prazo</t>
  </si>
  <si>
    <t xml:space="preserve">   Juros sobre empréstimos provisionados</t>
  </si>
  <si>
    <t xml:space="preserve">   Fornecedores</t>
  </si>
  <si>
    <t xml:space="preserve">   Obrigações Fiscais</t>
  </si>
  <si>
    <t xml:space="preserve">   Salários e encargos sociais</t>
  </si>
  <si>
    <t xml:space="preserve">    Redução Adiantamento Para Futuro Aumento de Capital </t>
  </si>
  <si>
    <t xml:space="preserve">    Provisões 13º Salários , Férias e Encargos</t>
  </si>
  <si>
    <t xml:space="preserve">    Outros débitos (Riscos Fiscais)</t>
  </si>
  <si>
    <t xml:space="preserve">      Depósitos Judiciais</t>
  </si>
  <si>
    <t xml:space="preserve">                                            Companhia de Desenvolvimento dos Vales do São Francisco e do Parnaiba - CODEVASF</t>
  </si>
  <si>
    <t xml:space="preserve">                                            CNPJ 00.399.857/0001-26</t>
  </si>
  <si>
    <t xml:space="preserve">    Títulos Públicos - Letras Especiais</t>
  </si>
  <si>
    <t xml:space="preserve">  Fornecedor Nacional e Contas a pagar </t>
  </si>
  <si>
    <t xml:space="preserve">  Obrigações Fiscais</t>
  </si>
  <si>
    <t>Ministério do Desenvolvimento Regional - MDR</t>
  </si>
  <si>
    <t xml:space="preserve">                                               Ministério do Desenvolvimento Regional - MDR</t>
  </si>
  <si>
    <t xml:space="preserve">                                                                Ministério do Desenvolvimento Regional - MDR</t>
  </si>
  <si>
    <t xml:space="preserve">    Adiantamento para aumento capital - AFAC </t>
  </si>
  <si>
    <t xml:space="preserve">                                             Ministério do Desenvolvimento Regional - MDR</t>
  </si>
  <si>
    <t xml:space="preserve">                                                     Ministério do Desenvolvimento Regional - MDR </t>
  </si>
  <si>
    <t>DEMONSTRAÇÃO DO FLUXO DE CAIXA</t>
  </si>
  <si>
    <t xml:space="preserve">    Estoques de Almoxarifado</t>
  </si>
  <si>
    <t xml:space="preserve">    Despesas pagas Antecipadamente </t>
  </si>
  <si>
    <t xml:space="preserve">    (+)  Ajuste de Exercicios  Anteriores</t>
  </si>
  <si>
    <t xml:space="preserve">    (+)  Reservas de Reavaliação</t>
  </si>
  <si>
    <t xml:space="preserve"> (Em Reais)</t>
  </si>
  <si>
    <t xml:space="preserve">    Provisão de Previdência Privada Complementar</t>
  </si>
  <si>
    <t>Caixa líquido obtido/aplicado das/nas atividades operacionais</t>
  </si>
  <si>
    <t>Caixa líquido obtido/aplicado nas/das atividades de investimentos</t>
  </si>
  <si>
    <t xml:space="preserve">Lucro/Prejuízo Líquido </t>
  </si>
  <si>
    <t>Aumento/diminuição das contas dos grupos do ativo e passivo circulante:</t>
  </si>
  <si>
    <t xml:space="preserve">      Salários a Pagar e Encargos Trabalhistas</t>
  </si>
  <si>
    <t>Diretor-Presidente</t>
  </si>
  <si>
    <t>Diretor de Desenvolvimento Integrado</t>
  </si>
  <si>
    <t xml:space="preserve">                                                                                      LUIS NAPOLEÃO CASADO ARNAUD NETO</t>
  </si>
  <si>
    <t xml:space="preserve">                                                                                   Diretor dos Empreendimentos de Irrigação</t>
  </si>
  <si>
    <t xml:space="preserve">                                                                                                    CPF: 239.274.374-68</t>
  </si>
  <si>
    <t xml:space="preserve">     MARCELO ANDRADE MOREIRA PINTO</t>
  </si>
  <si>
    <t>CPF: 008.261.025-81</t>
  </si>
  <si>
    <t xml:space="preserve"> MARCELO ANDRADE MOREIRA PINTO</t>
  </si>
  <si>
    <t xml:space="preserve">               CPF: 239.274.374-68</t>
  </si>
  <si>
    <t>MARCELO ANDRADE MOREIRA PINTO</t>
  </si>
  <si>
    <t xml:space="preserve">DEMONSTRAÇÃO DOS RESULTADOS ABRANGENTES - DRA                </t>
  </si>
  <si>
    <t xml:space="preserve">BALANÇO PATRIMONIAL </t>
  </si>
  <si>
    <t xml:space="preserve">    Provisão para devedores duvidosos</t>
  </si>
  <si>
    <t xml:space="preserve">   Previdência Privada Complementar</t>
  </si>
  <si>
    <t>Juros</t>
  </si>
  <si>
    <t>Aluguéis</t>
  </si>
  <si>
    <t>Outras</t>
  </si>
  <si>
    <t>Juros sobre Capital Próprio</t>
  </si>
  <si>
    <t>Dividendos</t>
  </si>
  <si>
    <t>Lucros retidos/Prejuízo do exercicio</t>
  </si>
  <si>
    <t>Remuneração direta</t>
  </si>
  <si>
    <t>Benefícios</t>
  </si>
  <si>
    <t>F.G.T.S</t>
  </si>
  <si>
    <t>Federais</t>
  </si>
  <si>
    <t>Estaduais</t>
  </si>
  <si>
    <t>Municipais</t>
  </si>
  <si>
    <t>Resultado de equivalência patrimonial</t>
  </si>
  <si>
    <t>Receitas financeiras</t>
  </si>
  <si>
    <t>Custo dos produtos, das mercadorias e dos serviços vendidos</t>
  </si>
  <si>
    <t>Materiais, energias, serviços de terceiros e outros</t>
  </si>
  <si>
    <t>Mareiais de Consumo</t>
  </si>
  <si>
    <t>Energias, serviços de terceiros e outros</t>
  </si>
  <si>
    <t>Perda/Recuperação de valores ativos</t>
  </si>
  <si>
    <t>Outras ( epecificar)</t>
  </si>
  <si>
    <t>Vendas de mercadorias, produtos e serviços</t>
  </si>
  <si>
    <t>Outras receitas</t>
  </si>
  <si>
    <t>Receitas relativas à construção de ativos próprios</t>
  </si>
  <si>
    <t xml:space="preserve">                                                           Ministério do Desenvolvimento Regional - MDR</t>
  </si>
  <si>
    <t xml:space="preserve">                                                           CNPJ 00.399.857/0001-26</t>
  </si>
  <si>
    <t>ANTÔNIO ROSENDO NETO JÚNIOR</t>
  </si>
  <si>
    <t>CPF: 250.692.763-87</t>
  </si>
  <si>
    <t xml:space="preserve">              Diretor de Revitalização</t>
  </si>
  <si>
    <t xml:space="preserve">                                MARCELO ANDRADE MOREIRA PINTO</t>
  </si>
  <si>
    <t xml:space="preserve">                                               Diretor-Presidente                  </t>
  </si>
  <si>
    <t xml:space="preserve">                                            CPF: 008.261.025-81</t>
  </si>
  <si>
    <t xml:space="preserve">                                 ANTÔNIO ROSENDO NETO JÚNIOR</t>
  </si>
  <si>
    <t xml:space="preserve">                                 Diretor de Desenvolvimento Integrado</t>
  </si>
  <si>
    <t xml:space="preserve">                                            CPF: 250.692.763-87</t>
  </si>
  <si>
    <t xml:space="preserve">                                     MARCELO ANDRADE MOREIRA PINTO</t>
  </si>
  <si>
    <t xml:space="preserve">                                                         Diretor-Presidente</t>
  </si>
  <si>
    <t xml:space="preserve">                                                      CPF: 008.261.025-81</t>
  </si>
  <si>
    <t xml:space="preserve">                                       ANTÔNIO ROSENDO NETO JÚNIOR</t>
  </si>
  <si>
    <t xml:space="preserve">                                       Diretor de Desenvolvimento Integrado</t>
  </si>
  <si>
    <t xml:space="preserve">                                                   CPF: 250.692.763-87</t>
  </si>
  <si>
    <t xml:space="preserve">        Depreciação/Amortização </t>
  </si>
  <si>
    <t>Lucros ou Prejuízos Acumulados</t>
  </si>
  <si>
    <t xml:space="preserve">  Transferências Fiscais </t>
  </si>
  <si>
    <t>Transferências Discricionárias a Pagar</t>
  </si>
  <si>
    <t xml:space="preserve">    SALDO EM 01/01/2021</t>
  </si>
  <si>
    <t xml:space="preserve">                                                                              DEMONSTRAÇÃO DAS MUTAÇÕES DO PATRIMÔNIO LÍQUIDO                                                                          </t>
  </si>
  <si>
    <t>Provisão para créditos de liquidação duvidosa - Reversão/Constituição</t>
  </si>
  <si>
    <t xml:space="preserve">    Ganhos/Perdas com investimentos temporários e permanentes (bens baixados)</t>
  </si>
  <si>
    <t>2 - INSUMOS ADQUIRIDOS DE TERCEIROS                                                                                    (inclui os valores dos impostos - ICMS, IPI, PIS e COFINS)</t>
  </si>
  <si>
    <t xml:space="preserve">   Outros débitos/contas a pagar - curto prazo</t>
  </si>
  <si>
    <t>Recebimento por Venda de Investimentos Permanentes</t>
  </si>
  <si>
    <t>RODRIGO MOURA PARENTES SAMPAIO</t>
  </si>
  <si>
    <t>CPF: 013.967.853-02</t>
  </si>
  <si>
    <t xml:space="preserve">               CPF: 013.967.853-02</t>
  </si>
  <si>
    <t xml:space="preserve">        Serviços de Terceiros - Pessoa Jurídica</t>
  </si>
  <si>
    <t xml:space="preserve">                CPF: 013.967.853-02</t>
  </si>
  <si>
    <t>31 de dezembro/21</t>
  </si>
  <si>
    <t>Nota       22</t>
  </si>
  <si>
    <t>Nota   23</t>
  </si>
  <si>
    <t>31 de março/22</t>
  </si>
  <si>
    <t>Realizado em 31 de Março de 2022</t>
  </si>
  <si>
    <t>Em 31 de Março de 2022</t>
  </si>
  <si>
    <t>01 jan/22                                                a                                                               31 mar/22</t>
  </si>
  <si>
    <t>01 jan/21                                                a                                                               31 mar/21</t>
  </si>
  <si>
    <t>DEMONSTRAÇÃO DE RESULTADO DO EXERCÍCIO FINDO EM 31 DE MARÇO DE 2022</t>
  </si>
  <si>
    <t xml:space="preserve">    SALDO EM 31.03.2021</t>
  </si>
  <si>
    <t xml:space="preserve">    SALDO EM 01/01/2022</t>
  </si>
  <si>
    <t xml:space="preserve">    SALDO EM 31.03.2022</t>
  </si>
  <si>
    <t>01 jan/2021                                      a                                                            31 mar/2021</t>
  </si>
  <si>
    <t>01 jan/2022                                      a                                                            31 mar/2022</t>
  </si>
  <si>
    <t>01 Jan/2021                                      a                                                            31 Mar/2021</t>
  </si>
  <si>
    <t>01 Jan/2022                                      a                                                            31 Mar/2022</t>
  </si>
  <si>
    <t>JULIANNA BAÍA PIO DE LIMA</t>
  </si>
  <si>
    <t>CPF: 954.848.091-34</t>
  </si>
  <si>
    <t>Contadora  CRC-DF 20.004/O-6</t>
  </si>
  <si>
    <t xml:space="preserve">    Ganho/Perdas com investimentos temporários e permanentes (bens baixados)</t>
  </si>
  <si>
    <r>
      <t xml:space="preserve">                                                                                                              BALANÇO PATRIMONIAL REALIZADO EM 31 DE MARÇO DE 2022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(Em Reais)      </t>
    </r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</si>
</sst>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_(* #,##0_);_(* \(#,##0\);_(* &quot;-&quot;_);_(@_)"/>
    <numFmt numFmtId="172" formatCode="_(* #,##0.00_);_(* \(#,##0.00\);_(* &quot;-&quot;??_);_(@_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General_)"/>
    <numFmt numFmtId="176" formatCode="0_);\(0\)"/>
    <numFmt numFmtId="177" formatCode="_(* #,##0.00_);_(* \(#,##0.00\);_(* \-??_);_(@_)"/>
    <numFmt numFmtId="178" formatCode="0_ ;[Red]\-0\ "/>
    <numFmt numFmtId="179" formatCode="_(* #,##0_);_(* \(#,##0\);_(* \-??_);_(@_)"/>
    <numFmt numFmtId="180" formatCode="#,##0.00_ ;[Red]\-#,##0.00\ "/>
    <numFmt numFmtId="181" formatCode="#,##0.00_ ;\-#,##0.00\ "/>
    <numFmt numFmtId="182" formatCode="#,##0_ ;[Red]\-#,##0\ "/>
    <numFmt numFmtId="183" formatCode="#,##0.000;\-#,##0.000"/>
    <numFmt numFmtId="184" formatCode="&quot;R$&quot;#,##0.00_);\(&quot;R$&quot;#,##0.00\)"/>
    <numFmt numFmtId="185" formatCode="_(&quot;R$ &quot;* #,##0.00_);_(&quot;R$ &quot;* \(#,##0.0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[$-416]dddd\,\ d&quot; de &quot;mmmm&quot; de &quot;yyyy"/>
    <numFmt numFmtId="191" formatCode="#,##0_ ;\-#,##0\ "/>
    <numFmt numFmtId="192" formatCode="0_);[Red]\(0\)"/>
    <numFmt numFmtId="193" formatCode="0.00;[Red]0.00"/>
    <numFmt numFmtId="194" formatCode="0.00_ ;\-0.00\ "/>
    <numFmt numFmtId="195" formatCode="#,##0.000;[Red]\-#,##0.000"/>
    <numFmt numFmtId="196" formatCode="#,##0.0;[Red]\-#,##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;\-#,##0.0"/>
    <numFmt numFmtId="201" formatCode="#,##0.0000_ ;[Red]\-#,##0.0000\ "/>
    <numFmt numFmtId="202" formatCode="#,##0.000_ ;[Red]\-#,##0.000\ "/>
    <numFmt numFmtId="203" formatCode="#,##0.000000_ ;[Red]\-#,##0.000000\ "/>
    <numFmt numFmtId="204" formatCode="#,##0.00_);\(#,##0.00\)"/>
  </numFmts>
  <fonts count="91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9"/>
      <name val="Arial"/>
      <family val="2"/>
    </font>
    <font>
      <sz val="15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Helv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158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9" borderId="0" applyNumberFormat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0" fontId="73" fillId="30" borderId="0" applyNumberFormat="0" applyBorder="0" applyAlignment="0" applyProtection="0"/>
    <xf numFmtId="0" fontId="65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166" fontId="0" fillId="0" borderId="0">
      <alignment/>
      <protection/>
    </xf>
    <xf numFmtId="184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84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75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75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7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4" fillId="20" borderId="5" applyNumberFormat="0" applyAlignment="0" applyProtection="0"/>
    <xf numFmtId="171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2" fontId="4" fillId="0" borderId="0" applyFont="0" applyFill="0" applyBorder="0" applyAlignment="0" applyProtection="0"/>
  </cellStyleXfs>
  <cellXfs count="546">
    <xf numFmtId="175" fontId="0" fillId="0" borderId="0" xfId="0" applyAlignment="1">
      <alignment/>
    </xf>
    <xf numFmtId="0" fontId="5" fillId="0" borderId="0" xfId="136" applyFont="1">
      <alignment/>
      <protection/>
    </xf>
    <xf numFmtId="0" fontId="5" fillId="0" borderId="0" xfId="136" applyFont="1" applyFill="1">
      <alignment/>
      <protection/>
    </xf>
    <xf numFmtId="0" fontId="5" fillId="0" borderId="10" xfId="136" applyFont="1" applyFill="1" applyBorder="1">
      <alignment/>
      <protection/>
    </xf>
    <xf numFmtId="0" fontId="5" fillId="0" borderId="11" xfId="136" applyFont="1" applyFill="1" applyBorder="1">
      <alignment/>
      <protection/>
    </xf>
    <xf numFmtId="0" fontId="5" fillId="0" borderId="12" xfId="136" applyFont="1" applyFill="1" applyBorder="1">
      <alignment/>
      <protection/>
    </xf>
    <xf numFmtId="0" fontId="5" fillId="0" borderId="0" xfId="136" applyFont="1" applyFill="1" applyBorder="1">
      <alignment/>
      <protection/>
    </xf>
    <xf numFmtId="175" fontId="14" fillId="0" borderId="0" xfId="0" applyFont="1" applyFill="1" applyBorder="1" applyAlignment="1">
      <alignment horizontal="left"/>
    </xf>
    <xf numFmtId="39" fontId="14" fillId="0" borderId="0" xfId="136" applyNumberFormat="1" applyFont="1" applyFill="1" applyAlignment="1">
      <alignment horizontal="center"/>
      <protection/>
    </xf>
    <xf numFmtId="0" fontId="15" fillId="32" borderId="13" xfId="137" applyFont="1" applyFill="1" applyBorder="1" applyAlignment="1">
      <alignment horizontal="center"/>
      <protection/>
    </xf>
    <xf numFmtId="0" fontId="16" fillId="0" borderId="0" xfId="136" applyFont="1" applyFill="1" applyAlignment="1">
      <alignment vertical="center"/>
      <protection/>
    </xf>
    <xf numFmtId="172" fontId="5" fillId="0" borderId="0" xfId="150" applyFont="1" applyFill="1" applyAlignment="1">
      <alignment/>
    </xf>
    <xf numFmtId="0" fontId="18" fillId="0" borderId="0" xfId="136" applyFont="1" applyFill="1">
      <alignment/>
      <protection/>
    </xf>
    <xf numFmtId="4" fontId="5" fillId="0" borderId="0" xfId="136" applyNumberFormat="1" applyFont="1" applyFill="1">
      <alignment/>
      <protection/>
    </xf>
    <xf numFmtId="0" fontId="20" fillId="0" borderId="0" xfId="136" applyFont="1" applyFill="1">
      <alignment/>
      <protection/>
    </xf>
    <xf numFmtId="40" fontId="20" fillId="0" borderId="0" xfId="136" applyNumberFormat="1" applyFont="1" applyFill="1">
      <alignment/>
      <protection/>
    </xf>
    <xf numFmtId="40" fontId="5" fillId="0" borderId="0" xfId="136" applyNumberFormat="1" applyFont="1" applyFill="1">
      <alignment/>
      <protection/>
    </xf>
    <xf numFmtId="0" fontId="21" fillId="0" borderId="0" xfId="137" applyFont="1" applyFill="1" applyAlignment="1">
      <alignment horizontal="center"/>
      <protection/>
    </xf>
    <xf numFmtId="0" fontId="17" fillId="0" borderId="0" xfId="136" applyFont="1" applyFill="1" applyAlignment="1">
      <alignment horizontal="center"/>
      <protection/>
    </xf>
    <xf numFmtId="0" fontId="20" fillId="0" borderId="0" xfId="136" applyFont="1" applyFill="1" applyBorder="1">
      <alignment/>
      <protection/>
    </xf>
    <xf numFmtId="0" fontId="20" fillId="0" borderId="0" xfId="136" applyFont="1" applyFill="1" applyBorder="1" applyAlignment="1">
      <alignment horizontal="center"/>
      <protection/>
    </xf>
    <xf numFmtId="39" fontId="20" fillId="0" borderId="0" xfId="136" applyNumberFormat="1" applyFont="1" applyFill="1" applyBorder="1">
      <alignment/>
      <protection/>
    </xf>
    <xf numFmtId="4" fontId="20" fillId="0" borderId="0" xfId="136" applyNumberFormat="1" applyFont="1" applyFill="1" applyBorder="1" applyAlignment="1">
      <alignment horizontal="center"/>
      <protection/>
    </xf>
    <xf numFmtId="39" fontId="22" fillId="0" borderId="0" xfId="136" applyNumberFormat="1" applyFont="1" applyFill="1" applyBorder="1">
      <alignment/>
      <protection/>
    </xf>
    <xf numFmtId="40" fontId="5" fillId="0" borderId="0" xfId="136" applyNumberFormat="1" applyFont="1" applyFill="1" applyBorder="1">
      <alignment/>
      <protection/>
    </xf>
    <xf numFmtId="39" fontId="19" fillId="0" borderId="0" xfId="136" applyNumberFormat="1" applyFont="1" applyFill="1" applyBorder="1">
      <alignment/>
      <protection/>
    </xf>
    <xf numFmtId="40" fontId="19" fillId="0" borderId="0" xfId="136" applyNumberFormat="1" applyFont="1" applyFill="1" applyBorder="1">
      <alignment/>
      <protection/>
    </xf>
    <xf numFmtId="39" fontId="5" fillId="0" borderId="0" xfId="136" applyNumberFormat="1" applyFont="1" applyFill="1" applyBorder="1">
      <alignment/>
      <protection/>
    </xf>
    <xf numFmtId="180" fontId="20" fillId="0" borderId="0" xfId="136" applyNumberFormat="1" applyFont="1" applyFill="1" applyBorder="1">
      <alignment/>
      <protection/>
    </xf>
    <xf numFmtId="182" fontId="22" fillId="0" borderId="0" xfId="136" applyNumberFormat="1" applyFont="1" applyFill="1" applyBorder="1">
      <alignment/>
      <protection/>
    </xf>
    <xf numFmtId="172" fontId="20" fillId="0" borderId="0" xfId="150" applyFont="1" applyFill="1" applyBorder="1" applyAlignment="1">
      <alignment/>
    </xf>
    <xf numFmtId="182" fontId="20" fillId="0" borderId="0" xfId="136" applyNumberFormat="1" applyFont="1" applyFill="1" applyBorder="1">
      <alignment/>
      <protection/>
    </xf>
    <xf numFmtId="175" fontId="19" fillId="0" borderId="0" xfId="0" applyFont="1" applyFill="1" applyBorder="1" applyAlignment="1">
      <alignment/>
    </xf>
    <xf numFmtId="175" fontId="17" fillId="0" borderId="0" xfId="0" applyFont="1" applyFill="1" applyBorder="1" applyAlignment="1">
      <alignment horizontal="center"/>
    </xf>
    <xf numFmtId="0" fontId="17" fillId="0" borderId="0" xfId="136" applyFont="1" applyFill="1" applyBorder="1" applyAlignment="1">
      <alignment horizontal="center" vertical="center"/>
      <protection/>
    </xf>
    <xf numFmtId="0" fontId="21" fillId="0" borderId="0" xfId="137" applyFont="1" applyFill="1" applyAlignment="1">
      <alignment/>
      <protection/>
    </xf>
    <xf numFmtId="0" fontId="5" fillId="0" borderId="0" xfId="137" applyFont="1" applyFill="1">
      <alignment/>
      <protection/>
    </xf>
    <xf numFmtId="175" fontId="23" fillId="0" borderId="0" xfId="0" applyFont="1" applyFill="1" applyAlignment="1">
      <alignment/>
    </xf>
    <xf numFmtId="39" fontId="5" fillId="0" borderId="0" xfId="137" applyNumberFormat="1" applyFont="1" applyFill="1">
      <alignment/>
      <protection/>
    </xf>
    <xf numFmtId="17" fontId="13" fillId="0" borderId="0" xfId="137" applyNumberFormat="1" applyFont="1" applyFill="1" applyBorder="1" applyAlignment="1" quotePrefix="1">
      <alignment horizontal="center"/>
      <protection/>
    </xf>
    <xf numFmtId="39" fontId="5" fillId="0" borderId="0" xfId="137" applyNumberFormat="1" applyFont="1" applyFill="1" applyProtection="1">
      <alignment/>
      <protection locked="0"/>
    </xf>
    <xf numFmtId="0" fontId="21" fillId="0" borderId="0" xfId="137" applyFont="1" applyFill="1" applyBorder="1" applyAlignment="1">
      <alignment horizontal="left"/>
      <protection/>
    </xf>
    <xf numFmtId="39" fontId="12" fillId="0" borderId="0" xfId="137" applyNumberFormat="1" applyFont="1" applyFill="1" applyBorder="1">
      <alignment/>
      <protection/>
    </xf>
    <xf numFmtId="175" fontId="21" fillId="0" borderId="0" xfId="0" applyFont="1" applyFill="1" applyAlignment="1">
      <alignment horizontal="center"/>
    </xf>
    <xf numFmtId="0" fontId="19" fillId="0" borderId="0" xfId="137" applyFont="1" applyFill="1">
      <alignment/>
      <protection/>
    </xf>
    <xf numFmtId="39" fontId="19" fillId="0" borderId="0" xfId="137" applyNumberFormat="1" applyFont="1" applyFill="1">
      <alignment/>
      <protection/>
    </xf>
    <xf numFmtId="39" fontId="5" fillId="0" borderId="0" xfId="137" applyNumberFormat="1" applyFont="1" applyFill="1" applyBorder="1">
      <alignment/>
      <protection/>
    </xf>
    <xf numFmtId="39" fontId="4" fillId="0" borderId="0" xfId="137" applyNumberFormat="1" applyFont="1" applyFill="1" applyBorder="1">
      <alignment/>
      <protection/>
    </xf>
    <xf numFmtId="39" fontId="5" fillId="0" borderId="11" xfId="137" applyNumberFormat="1" applyFont="1" applyFill="1" applyBorder="1">
      <alignment/>
      <protection/>
    </xf>
    <xf numFmtId="39" fontId="5" fillId="0" borderId="14" xfId="137" applyNumberFormat="1" applyFont="1" applyFill="1" applyBorder="1" applyAlignment="1">
      <alignment horizontal="center"/>
      <protection/>
    </xf>
    <xf numFmtId="181" fontId="5" fillId="0" borderId="0" xfId="137" applyNumberFormat="1" applyFont="1" applyFill="1">
      <alignment/>
      <protection/>
    </xf>
    <xf numFmtId="4" fontId="5" fillId="0" borderId="0" xfId="137" applyNumberFormat="1" applyFont="1" applyFill="1">
      <alignment/>
      <protection/>
    </xf>
    <xf numFmtId="175" fontId="14" fillId="0" borderId="0" xfId="0" applyFont="1" applyFill="1" applyBorder="1" applyAlignment="1">
      <alignment horizontal="center"/>
    </xf>
    <xf numFmtId="0" fontId="5" fillId="0" borderId="0" xfId="136" applyFont="1" applyFill="1" applyAlignment="1">
      <alignment horizontal="center"/>
      <protection/>
    </xf>
    <xf numFmtId="0" fontId="5" fillId="0" borderId="0" xfId="136" applyFont="1" applyFill="1" applyBorder="1" applyAlignment="1">
      <alignment horizontal="center"/>
      <protection/>
    </xf>
    <xf numFmtId="0" fontId="20" fillId="0" borderId="0" xfId="136" applyFont="1" applyFill="1" applyAlignment="1">
      <alignment horizontal="center"/>
      <protection/>
    </xf>
    <xf numFmtId="175" fontId="26" fillId="33" borderId="11" xfId="0" applyFont="1" applyFill="1" applyBorder="1" applyAlignment="1" applyProtection="1">
      <alignment horizontal="left" indent="1"/>
      <protection/>
    </xf>
    <xf numFmtId="0" fontId="19" fillId="0" borderId="15" xfId="136" applyFont="1" applyBorder="1">
      <alignment/>
      <protection/>
    </xf>
    <xf numFmtId="0" fontId="19" fillId="0" borderId="16" xfId="136" applyFont="1" applyBorder="1">
      <alignment/>
      <protection/>
    </xf>
    <xf numFmtId="175" fontId="17" fillId="33" borderId="0" xfId="0" applyFont="1" applyFill="1" applyBorder="1" applyAlignment="1">
      <alignment/>
    </xf>
    <xf numFmtId="0" fontId="19" fillId="0" borderId="17" xfId="136" applyFont="1" applyBorder="1">
      <alignment/>
      <protection/>
    </xf>
    <xf numFmtId="0" fontId="19" fillId="0" borderId="0" xfId="136" applyFont="1">
      <alignment/>
      <protection/>
    </xf>
    <xf numFmtId="175" fontId="24" fillId="33" borderId="11" xfId="0" applyFont="1" applyFill="1" applyBorder="1" applyAlignment="1" applyProtection="1">
      <alignment/>
      <protection/>
    </xf>
    <xf numFmtId="175" fontId="24" fillId="33" borderId="0" xfId="0" applyFont="1" applyFill="1" applyBorder="1" applyAlignment="1" applyProtection="1">
      <alignment/>
      <protection/>
    </xf>
    <xf numFmtId="175" fontId="26" fillId="33" borderId="0" xfId="0" applyFont="1" applyFill="1" applyBorder="1" applyAlignment="1" applyProtection="1">
      <alignment horizontal="left" indent="1"/>
      <protection/>
    </xf>
    <xf numFmtId="175" fontId="26" fillId="33" borderId="0" xfId="0" applyFont="1" applyFill="1" applyBorder="1" applyAlignment="1">
      <alignment horizontal="left" indent="1"/>
    </xf>
    <xf numFmtId="175" fontId="26" fillId="33" borderId="0" xfId="0" applyFont="1" applyFill="1" applyBorder="1" applyAlignment="1" applyProtection="1">
      <alignment horizontal="left" indent="2"/>
      <protection/>
    </xf>
    <xf numFmtId="175" fontId="24" fillId="33" borderId="18" xfId="0" applyFont="1" applyFill="1" applyBorder="1" applyAlignment="1" applyProtection="1">
      <alignment horizontal="left"/>
      <protection/>
    </xf>
    <xf numFmtId="175" fontId="24" fillId="33" borderId="19" xfId="0" applyFont="1" applyFill="1" applyBorder="1" applyAlignment="1" applyProtection="1">
      <alignment horizontal="left"/>
      <protection/>
    </xf>
    <xf numFmtId="175" fontId="26" fillId="33" borderId="11" xfId="0" applyFont="1" applyFill="1" applyBorder="1" applyAlignment="1" applyProtection="1">
      <alignment/>
      <protection/>
    </xf>
    <xf numFmtId="175" fontId="26" fillId="33" borderId="0" xfId="0" applyFont="1" applyFill="1" applyBorder="1" applyAlignment="1" applyProtection="1">
      <alignment/>
      <protection/>
    </xf>
    <xf numFmtId="175" fontId="24" fillId="33" borderId="11" xfId="0" applyFont="1" applyFill="1" applyBorder="1" applyAlignment="1" applyProtection="1">
      <alignment horizontal="left"/>
      <protection/>
    </xf>
    <xf numFmtId="175" fontId="24" fillId="33" borderId="0" xfId="0" applyFont="1" applyFill="1" applyBorder="1" applyAlignment="1" applyProtection="1">
      <alignment horizontal="left"/>
      <protection/>
    </xf>
    <xf numFmtId="40" fontId="26" fillId="33" borderId="20" xfId="0" applyNumberFormat="1" applyFont="1" applyFill="1" applyBorder="1" applyAlignment="1">
      <alignment horizontal="center"/>
    </xf>
    <xf numFmtId="0" fontId="17" fillId="33" borderId="21" xfId="136" applyFont="1" applyFill="1" applyBorder="1" applyAlignment="1">
      <alignment/>
      <protection/>
    </xf>
    <xf numFmtId="175" fontId="0" fillId="0" borderId="22" xfId="0" applyBorder="1" applyAlignment="1">
      <alignment/>
    </xf>
    <xf numFmtId="175" fontId="0" fillId="0" borderId="20" xfId="0" applyBorder="1" applyAlignment="1">
      <alignment/>
    </xf>
    <xf numFmtId="175" fontId="17" fillId="33" borderId="23" xfId="0" applyFont="1" applyFill="1" applyBorder="1" applyAlignment="1">
      <alignment/>
    </xf>
    <xf numFmtId="175" fontId="0" fillId="0" borderId="24" xfId="0" applyBorder="1" applyAlignment="1">
      <alignment/>
    </xf>
    <xf numFmtId="0" fontId="21" fillId="33" borderId="21" xfId="136" applyFont="1" applyFill="1" applyBorder="1" applyAlignment="1">
      <alignment/>
      <protection/>
    </xf>
    <xf numFmtId="175" fontId="21" fillId="33" borderId="0" xfId="0" applyFont="1" applyFill="1" applyBorder="1" applyAlignment="1">
      <alignment/>
    </xf>
    <xf numFmtId="175" fontId="21" fillId="33" borderId="23" xfId="0" applyFont="1" applyFill="1" applyBorder="1" applyAlignment="1">
      <alignment/>
    </xf>
    <xf numFmtId="40" fontId="26" fillId="33" borderId="25" xfId="0" applyNumberFormat="1" applyFont="1" applyFill="1" applyBorder="1" applyAlignment="1">
      <alignment horizontal="center"/>
    </xf>
    <xf numFmtId="39" fontId="26" fillId="33" borderId="25" xfId="0" applyNumberFormat="1" applyFont="1" applyFill="1" applyBorder="1" applyAlignment="1">
      <alignment/>
    </xf>
    <xf numFmtId="39" fontId="24" fillId="33" borderId="14" xfId="0" applyNumberFormat="1" applyFont="1" applyFill="1" applyBorder="1" applyAlignment="1">
      <alignment/>
    </xf>
    <xf numFmtId="172" fontId="0" fillId="0" borderId="0" xfId="150" applyFont="1" applyAlignment="1">
      <alignment/>
    </xf>
    <xf numFmtId="175" fontId="15" fillId="32" borderId="0" xfId="0" applyFont="1" applyFill="1" applyBorder="1" applyAlignment="1">
      <alignment/>
    </xf>
    <xf numFmtId="39" fontId="25" fillId="32" borderId="26" xfId="150" applyNumberFormat="1" applyFont="1" applyFill="1" applyBorder="1" applyAlignment="1">
      <alignment/>
    </xf>
    <xf numFmtId="39" fontId="15" fillId="32" borderId="25" xfId="150" applyNumberFormat="1" applyFont="1" applyFill="1" applyBorder="1" applyAlignment="1">
      <alignment/>
    </xf>
    <xf numFmtId="0" fontId="5" fillId="0" borderId="25" xfId="136" applyFont="1" applyFill="1" applyBorder="1">
      <alignment/>
      <protection/>
    </xf>
    <xf numFmtId="0" fontId="5" fillId="0" borderId="25" xfId="136" applyFont="1" applyFill="1" applyBorder="1" applyAlignment="1">
      <alignment horizontal="center"/>
      <protection/>
    </xf>
    <xf numFmtId="40" fontId="4" fillId="0" borderId="0" xfId="0" applyNumberFormat="1" applyFont="1" applyFill="1" applyBorder="1" applyAlignment="1">
      <alignment/>
    </xf>
    <xf numFmtId="175" fontId="27" fillId="0" borderId="0" xfId="0" applyFont="1" applyAlignment="1">
      <alignment/>
    </xf>
    <xf numFmtId="0" fontId="21" fillId="0" borderId="0" xfId="136" applyFont="1" applyAlignment="1">
      <alignment horizontal="center"/>
      <protection/>
    </xf>
    <xf numFmtId="0" fontId="19" fillId="0" borderId="25" xfId="136" applyFont="1" applyFill="1" applyBorder="1">
      <alignment/>
      <protection/>
    </xf>
    <xf numFmtId="0" fontId="19" fillId="0" borderId="25" xfId="136" applyFont="1" applyFill="1" applyBorder="1" applyAlignment="1">
      <alignment horizontal="center"/>
      <protection/>
    </xf>
    <xf numFmtId="0" fontId="15" fillId="32" borderId="27" xfId="137" applyFont="1" applyFill="1" applyBorder="1" applyAlignment="1">
      <alignment horizontal="center"/>
      <protection/>
    </xf>
    <xf numFmtId="17" fontId="15" fillId="32" borderId="27" xfId="137" applyNumberFormat="1" applyFont="1" applyFill="1" applyBorder="1" applyAlignment="1" quotePrefix="1">
      <alignment horizontal="center"/>
      <protection/>
    </xf>
    <xf numFmtId="0" fontId="17" fillId="0" borderId="28" xfId="136" applyFont="1" applyFill="1" applyBorder="1">
      <alignment/>
      <protection/>
    </xf>
    <xf numFmtId="39" fontId="28" fillId="0" borderId="28" xfId="136" applyNumberFormat="1" applyFont="1" applyFill="1" applyBorder="1">
      <alignment/>
      <protection/>
    </xf>
    <xf numFmtId="0" fontId="17" fillId="0" borderId="25" xfId="136" applyFont="1" applyFill="1" applyBorder="1">
      <alignment/>
      <protection/>
    </xf>
    <xf numFmtId="0" fontId="17" fillId="0" borderId="25" xfId="136" applyFont="1" applyFill="1" applyBorder="1" applyAlignment="1" quotePrefix="1">
      <alignment horizontal="center"/>
      <protection/>
    </xf>
    <xf numFmtId="39" fontId="28" fillId="0" borderId="25" xfId="136" applyNumberFormat="1" applyFont="1" applyFill="1" applyBorder="1">
      <alignment/>
      <protection/>
    </xf>
    <xf numFmtId="0" fontId="17" fillId="0" borderId="25" xfId="136" applyFont="1" applyFill="1" applyBorder="1" applyAlignment="1">
      <alignment horizontal="center"/>
      <protection/>
    </xf>
    <xf numFmtId="39" fontId="19" fillId="0" borderId="25" xfId="136" applyNumberFormat="1" applyFont="1" applyFill="1" applyBorder="1">
      <alignment/>
      <protection/>
    </xf>
    <xf numFmtId="39" fontId="28" fillId="0" borderId="25" xfId="136" applyNumberFormat="1" applyFont="1" applyFill="1" applyBorder="1" quotePrefix="1">
      <alignment/>
      <protection/>
    </xf>
    <xf numFmtId="172" fontId="17" fillId="0" borderId="25" xfId="150" applyFont="1" applyFill="1" applyBorder="1" applyAlignment="1">
      <alignment horizontal="center"/>
    </xf>
    <xf numFmtId="39" fontId="26" fillId="0" borderId="25" xfId="136" applyNumberFormat="1" applyFont="1" applyFill="1" applyBorder="1">
      <alignment/>
      <protection/>
    </xf>
    <xf numFmtId="39" fontId="29" fillId="0" borderId="25" xfId="136" applyNumberFormat="1" applyFont="1" applyFill="1" applyBorder="1">
      <alignment/>
      <protection/>
    </xf>
    <xf numFmtId="0" fontId="17" fillId="0" borderId="25" xfId="136" applyFont="1" applyFill="1" applyBorder="1" applyAlignment="1">
      <alignment horizontal="center" vertical="center"/>
      <protection/>
    </xf>
    <xf numFmtId="39" fontId="28" fillId="0" borderId="25" xfId="0" applyNumberFormat="1" applyFont="1" applyFill="1" applyBorder="1" applyAlignment="1">
      <alignment/>
    </xf>
    <xf numFmtId="39" fontId="17" fillId="0" borderId="25" xfId="0" applyNumberFormat="1" applyFont="1" applyFill="1" applyBorder="1" applyAlignment="1">
      <alignment horizontal="left"/>
    </xf>
    <xf numFmtId="0" fontId="82" fillId="0" borderId="25" xfId="136" applyFont="1" applyFill="1" applyBorder="1" applyAlignment="1">
      <alignment horizontal="center"/>
      <protection/>
    </xf>
    <xf numFmtId="39" fontId="83" fillId="0" borderId="25" xfId="136" applyNumberFormat="1" applyFont="1" applyFill="1" applyBorder="1">
      <alignment/>
      <protection/>
    </xf>
    <xf numFmtId="4" fontId="84" fillId="0" borderId="25" xfId="136" applyNumberFormat="1" applyFont="1" applyFill="1" applyBorder="1">
      <alignment/>
      <protection/>
    </xf>
    <xf numFmtId="175" fontId="19" fillId="0" borderId="25" xfId="0" applyFont="1" applyFill="1" applyBorder="1" applyAlignment="1">
      <alignment/>
    </xf>
    <xf numFmtId="175" fontId="17" fillId="0" borderId="25" xfId="0" applyFont="1" applyFill="1" applyBorder="1" applyAlignment="1">
      <alignment horizontal="center"/>
    </xf>
    <xf numFmtId="0" fontId="15" fillId="0" borderId="0" xfId="137" applyFont="1" applyFill="1" applyBorder="1" applyAlignment="1">
      <alignment horizontal="center"/>
      <protection/>
    </xf>
    <xf numFmtId="175" fontId="31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39" fontId="31" fillId="0" borderId="0" xfId="137" applyNumberFormat="1" applyFont="1" applyAlignment="1">
      <alignment horizontal="center"/>
      <protection/>
    </xf>
    <xf numFmtId="176" fontId="17" fillId="0" borderId="0" xfId="136" applyNumberFormat="1" applyFont="1" applyFill="1" applyAlignment="1">
      <alignment horizontal="center"/>
      <protection/>
    </xf>
    <xf numFmtId="172" fontId="17" fillId="0" borderId="0" xfId="150" applyFont="1" applyFill="1" applyBorder="1" applyAlignment="1">
      <alignment/>
    </xf>
    <xf numFmtId="183" fontId="17" fillId="0" borderId="0" xfId="136" applyNumberFormat="1" applyFont="1" applyFill="1" applyBorder="1" applyAlignment="1">
      <alignment horizontal="right"/>
      <protection/>
    </xf>
    <xf numFmtId="175" fontId="21" fillId="0" borderId="0" xfId="0" applyFont="1" applyBorder="1" applyAlignment="1">
      <alignment horizontal="center"/>
    </xf>
    <xf numFmtId="0" fontId="21" fillId="0" borderId="0" xfId="137" applyFont="1" applyFill="1" applyBorder="1" applyAlignment="1">
      <alignment horizontal="center" vertical="center"/>
      <protection/>
    </xf>
    <xf numFmtId="0" fontId="32" fillId="0" borderId="0" xfId="137" applyFont="1" applyFill="1" applyBorder="1" applyAlignment="1">
      <alignment horizontal="left"/>
      <protection/>
    </xf>
    <xf numFmtId="0" fontId="21" fillId="0" borderId="0" xfId="136" applyFont="1" applyAlignment="1">
      <alignment/>
      <protection/>
    </xf>
    <xf numFmtId="4" fontId="3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17" fillId="0" borderId="25" xfId="137" applyFont="1" applyFill="1" applyBorder="1" applyAlignment="1" quotePrefix="1">
      <alignment horizontal="center"/>
      <protection/>
    </xf>
    <xf numFmtId="0" fontId="17" fillId="0" borderId="25" xfId="137" applyFont="1" applyFill="1" applyBorder="1" applyAlignment="1">
      <alignment horizontal="center"/>
      <protection/>
    </xf>
    <xf numFmtId="175" fontId="31" fillId="0" borderId="0" xfId="0" applyFont="1" applyAlignment="1">
      <alignment horizontal="center"/>
    </xf>
    <xf numFmtId="175" fontId="33" fillId="0" borderId="0" xfId="0" applyFont="1" applyAlignment="1">
      <alignment/>
    </xf>
    <xf numFmtId="176" fontId="33" fillId="0" borderId="0" xfId="0" applyNumberFormat="1" applyFont="1" applyAlignment="1">
      <alignment horizontal="center"/>
    </xf>
    <xf numFmtId="176" fontId="35" fillId="0" borderId="0" xfId="0" applyNumberFormat="1" applyFont="1" applyAlignment="1">
      <alignment horizontal="center"/>
    </xf>
    <xf numFmtId="175" fontId="4" fillId="0" borderId="0" xfId="0" applyFont="1" applyAlignment="1">
      <alignment/>
    </xf>
    <xf numFmtId="39" fontId="35" fillId="0" borderId="29" xfId="0" applyNumberFormat="1" applyFont="1" applyFill="1" applyBorder="1" applyAlignment="1" applyProtection="1">
      <alignment/>
      <protection/>
    </xf>
    <xf numFmtId="175" fontId="37" fillId="0" borderId="30" xfId="0" applyFont="1" applyFill="1" applyBorder="1" applyAlignment="1">
      <alignment/>
    </xf>
    <xf numFmtId="176" fontId="37" fillId="0" borderId="31" xfId="0" applyNumberFormat="1" applyFont="1" applyFill="1" applyBorder="1" applyAlignment="1">
      <alignment horizontal="center"/>
    </xf>
    <xf numFmtId="39" fontId="37" fillId="0" borderId="31" xfId="0" applyNumberFormat="1" applyFont="1" applyFill="1" applyBorder="1" applyAlignment="1" applyProtection="1">
      <alignment/>
      <protection/>
    </xf>
    <xf numFmtId="175" fontId="37" fillId="0" borderId="0" xfId="0" applyFont="1" applyAlignment="1">
      <alignment/>
    </xf>
    <xf numFmtId="170" fontId="37" fillId="0" borderId="30" xfId="0" applyNumberFormat="1" applyFont="1" applyBorder="1" applyAlignment="1" applyProtection="1">
      <alignment horizontal="left"/>
      <protection/>
    </xf>
    <xf numFmtId="176" fontId="37" fillId="0" borderId="31" xfId="0" applyNumberFormat="1" applyFont="1" applyBorder="1" applyAlignment="1" applyProtection="1">
      <alignment horizontal="center"/>
      <protection/>
    </xf>
    <xf numFmtId="39" fontId="38" fillId="0" borderId="31" xfId="0" applyNumberFormat="1" applyFont="1" applyFill="1" applyBorder="1" applyAlignment="1" applyProtection="1">
      <alignment/>
      <protection/>
    </xf>
    <xf numFmtId="39" fontId="37" fillId="0" borderId="31" xfId="0" applyNumberFormat="1" applyFont="1" applyBorder="1" applyAlignment="1" applyProtection="1">
      <alignment/>
      <protection/>
    </xf>
    <xf numFmtId="175" fontId="37" fillId="0" borderId="0" xfId="0" applyFont="1" applyAlignment="1">
      <alignment horizontal="right"/>
    </xf>
    <xf numFmtId="39" fontId="37" fillId="0" borderId="31" xfId="0" applyNumberFormat="1" applyFont="1" applyBorder="1" applyAlignment="1" applyProtection="1">
      <alignment horizontal="left"/>
      <protection/>
    </xf>
    <xf numFmtId="176" fontId="36" fillId="32" borderId="32" xfId="0" applyNumberFormat="1" applyFont="1" applyFill="1" applyBorder="1" applyAlignment="1" applyProtection="1">
      <alignment horizontal="center"/>
      <protection/>
    </xf>
    <xf numFmtId="39" fontId="36" fillId="32" borderId="14" xfId="0" applyNumberFormat="1" applyFont="1" applyFill="1" applyBorder="1" applyAlignment="1" applyProtection="1">
      <alignment/>
      <protection/>
    </xf>
    <xf numFmtId="175" fontId="33" fillId="0" borderId="0" xfId="0" applyFont="1" applyAlignment="1">
      <alignment horizontal="right"/>
    </xf>
    <xf numFmtId="175" fontId="33" fillId="0" borderId="0" xfId="0" applyFont="1" applyFill="1" applyAlignment="1">
      <alignment/>
    </xf>
    <xf numFmtId="175" fontId="1" fillId="0" borderId="0" xfId="0" applyFont="1" applyAlignment="1">
      <alignment/>
    </xf>
    <xf numFmtId="176" fontId="37" fillId="0" borderId="0" xfId="0" applyNumberFormat="1" applyFont="1" applyAlignment="1">
      <alignment horizontal="center"/>
    </xf>
    <xf numFmtId="40" fontId="33" fillId="0" borderId="0" xfId="0" applyNumberFormat="1" applyFont="1" applyAlignment="1">
      <alignment/>
    </xf>
    <xf numFmtId="175" fontId="33" fillId="0" borderId="0" xfId="0" applyFont="1" applyAlignment="1">
      <alignment horizontal="center"/>
    </xf>
    <xf numFmtId="170" fontId="36" fillId="0" borderId="33" xfId="0" applyNumberFormat="1" applyFont="1" applyFill="1" applyBorder="1" applyAlignment="1" applyProtection="1">
      <alignment horizontal="center"/>
      <protection/>
    </xf>
    <xf numFmtId="175" fontId="35" fillId="0" borderId="0" xfId="0" applyFont="1" applyAlignment="1">
      <alignment horizontal="center"/>
    </xf>
    <xf numFmtId="0" fontId="15" fillId="32" borderId="27" xfId="137" applyFont="1" applyFill="1" applyBorder="1" applyAlignment="1">
      <alignment vertical="center"/>
      <protection/>
    </xf>
    <xf numFmtId="0" fontId="15" fillId="32" borderId="34" xfId="137" applyFont="1" applyFill="1" applyBorder="1" applyAlignment="1">
      <alignment horizontal="center" vertical="center"/>
      <protection/>
    </xf>
    <xf numFmtId="0" fontId="15" fillId="32" borderId="27" xfId="137" applyFont="1" applyFill="1" applyBorder="1" applyAlignment="1">
      <alignment horizontal="center" vertical="center"/>
      <protection/>
    </xf>
    <xf numFmtId="0" fontId="15" fillId="0" borderId="25" xfId="137" applyFont="1" applyFill="1" applyBorder="1" applyAlignment="1">
      <alignment horizontal="center" vertical="center"/>
      <protection/>
    </xf>
    <xf numFmtId="17" fontId="15" fillId="0" borderId="25" xfId="137" applyNumberFormat="1" applyFont="1" applyFill="1" applyBorder="1" applyAlignment="1" quotePrefix="1">
      <alignment horizontal="center" vertical="center" wrapText="1"/>
      <protection/>
    </xf>
    <xf numFmtId="0" fontId="17" fillId="0" borderId="25" xfId="137" applyFont="1" applyFill="1" applyBorder="1" applyAlignment="1">
      <alignment/>
      <protection/>
    </xf>
    <xf numFmtId="0" fontId="19" fillId="0" borderId="25" xfId="137" applyFont="1" applyFill="1" applyBorder="1" applyAlignment="1">
      <alignment/>
      <protection/>
    </xf>
    <xf numFmtId="0" fontId="17" fillId="0" borderId="25" xfId="137" applyFont="1" applyFill="1" applyBorder="1" applyAlignment="1">
      <alignment horizontal="left"/>
      <protection/>
    </xf>
    <xf numFmtId="170" fontId="31" fillId="0" borderId="10" xfId="0" applyNumberFormat="1" applyFont="1" applyBorder="1" applyAlignment="1" applyProtection="1">
      <alignment horizontal="left"/>
      <protection/>
    </xf>
    <xf numFmtId="170" fontId="31" fillId="0" borderId="21" xfId="0" applyNumberFormat="1" applyFont="1" applyBorder="1" applyAlignment="1" applyProtection="1">
      <alignment horizontal="left"/>
      <protection/>
    </xf>
    <xf numFmtId="170" fontId="31" fillId="0" borderId="22" xfId="0" applyNumberFormat="1" applyFont="1" applyBorder="1" applyAlignment="1" applyProtection="1">
      <alignment horizontal="left"/>
      <protection/>
    </xf>
    <xf numFmtId="175" fontId="34" fillId="0" borderId="0" xfId="0" applyFont="1" applyAlignment="1">
      <alignment/>
    </xf>
    <xf numFmtId="170" fontId="31" fillId="0" borderId="11" xfId="0" applyNumberFormat="1" applyFont="1" applyBorder="1" applyAlignment="1" applyProtection="1">
      <alignment horizontal="left"/>
      <protection/>
    </xf>
    <xf numFmtId="170" fontId="31" fillId="0" borderId="0" xfId="0" applyNumberFormat="1" applyFont="1" applyBorder="1" applyAlignment="1" applyProtection="1">
      <alignment horizontal="left"/>
      <protection/>
    </xf>
    <xf numFmtId="170" fontId="31" fillId="0" borderId="20" xfId="0" applyNumberFormat="1" applyFont="1" applyBorder="1" applyAlignment="1" applyProtection="1">
      <alignment horizontal="left"/>
      <protection/>
    </xf>
    <xf numFmtId="170" fontId="31" fillId="0" borderId="12" xfId="0" applyNumberFormat="1" applyFont="1" applyBorder="1" applyAlignment="1" applyProtection="1">
      <alignment horizontal="left"/>
      <protection/>
    </xf>
    <xf numFmtId="170" fontId="31" fillId="0" borderId="23" xfId="0" applyNumberFormat="1" applyFont="1" applyBorder="1" applyAlignment="1" applyProtection="1">
      <alignment horizontal="left"/>
      <protection/>
    </xf>
    <xf numFmtId="170" fontId="31" fillId="0" borderId="24" xfId="0" applyNumberFormat="1" applyFont="1" applyBorder="1" applyAlignment="1" applyProtection="1">
      <alignment horizontal="left"/>
      <protection/>
    </xf>
    <xf numFmtId="170" fontId="36" fillId="0" borderId="35" xfId="0" applyNumberFormat="1" applyFont="1" applyFill="1" applyBorder="1" applyAlignment="1" applyProtection="1">
      <alignment horizontal="center"/>
      <protection/>
    </xf>
    <xf numFmtId="172" fontId="21" fillId="0" borderId="0" xfId="150" applyFont="1" applyAlignment="1">
      <alignment/>
    </xf>
    <xf numFmtId="175" fontId="13" fillId="0" borderId="21" xfId="0" applyFont="1" applyFill="1" applyBorder="1" applyAlignment="1">
      <alignment horizontal="left"/>
    </xf>
    <xf numFmtId="175" fontId="13" fillId="0" borderId="22" xfId="0" applyFont="1" applyFill="1" applyBorder="1" applyAlignment="1">
      <alignment horizontal="left"/>
    </xf>
    <xf numFmtId="175" fontId="13" fillId="0" borderId="0" xfId="0" applyFont="1" applyFill="1" applyBorder="1" applyAlignment="1">
      <alignment horizontal="left"/>
    </xf>
    <xf numFmtId="175" fontId="13" fillId="0" borderId="20" xfId="0" applyFont="1" applyFill="1" applyBorder="1" applyAlignment="1">
      <alignment horizontal="left"/>
    </xf>
    <xf numFmtId="175" fontId="13" fillId="0" borderId="23" xfId="0" applyFont="1" applyFill="1" applyBorder="1" applyAlignment="1">
      <alignment horizontal="left"/>
    </xf>
    <xf numFmtId="175" fontId="13" fillId="0" borderId="24" xfId="0" applyFont="1" applyFill="1" applyBorder="1" applyAlignment="1">
      <alignment horizontal="left"/>
    </xf>
    <xf numFmtId="0" fontId="5" fillId="0" borderId="0" xfId="137" applyFont="1" applyFill="1" applyAlignment="1">
      <alignment vertical="center"/>
      <protection/>
    </xf>
    <xf numFmtId="175" fontId="21" fillId="0" borderId="0" xfId="0" applyFont="1" applyBorder="1" applyAlignment="1">
      <alignment horizontal="center" vertical="center"/>
    </xf>
    <xf numFmtId="175" fontId="23" fillId="0" borderId="0" xfId="0" applyFont="1" applyFill="1" applyAlignment="1">
      <alignment vertical="center"/>
    </xf>
    <xf numFmtId="17" fontId="13" fillId="0" borderId="0" xfId="137" applyNumberFormat="1" applyFont="1" applyFill="1" applyBorder="1" applyAlignment="1" quotePrefix="1">
      <alignment horizontal="center" vertical="center"/>
      <protection/>
    </xf>
    <xf numFmtId="17" fontId="12" fillId="0" borderId="0" xfId="137" applyNumberFormat="1" applyFont="1" applyFill="1" applyBorder="1" applyAlignment="1" quotePrefix="1">
      <alignment horizontal="right" vertical="center"/>
      <protection/>
    </xf>
    <xf numFmtId="39" fontId="28" fillId="0" borderId="25" xfId="137" applyNumberFormat="1" applyFont="1" applyFill="1" applyBorder="1" applyAlignment="1">
      <alignment vertical="center"/>
      <protection/>
    </xf>
    <xf numFmtId="39" fontId="17" fillId="0" borderId="25" xfId="137" applyNumberFormat="1" applyFont="1" applyFill="1" applyBorder="1" applyAlignment="1">
      <alignment vertical="center"/>
      <protection/>
    </xf>
    <xf numFmtId="39" fontId="19" fillId="0" borderId="25" xfId="137" applyNumberFormat="1" applyFont="1" applyFill="1" applyBorder="1" applyAlignment="1">
      <alignment vertical="center"/>
      <protection/>
    </xf>
    <xf numFmtId="39" fontId="40" fillId="0" borderId="25" xfId="137" applyNumberFormat="1" applyFont="1" applyFill="1" applyBorder="1" applyAlignment="1">
      <alignment vertical="center"/>
      <protection/>
    </xf>
    <xf numFmtId="172" fontId="31" fillId="0" borderId="0" xfId="150" applyFont="1" applyFill="1" applyBorder="1" applyAlignment="1">
      <alignment horizontal="center" vertical="center"/>
    </xf>
    <xf numFmtId="172" fontId="21" fillId="0" borderId="0" xfId="150" applyFont="1" applyFill="1" applyBorder="1" applyAlignment="1">
      <alignment horizontal="left" vertical="center"/>
    </xf>
    <xf numFmtId="180" fontId="33" fillId="0" borderId="0" xfId="0" applyNumberFormat="1" applyFont="1" applyAlignment="1">
      <alignment/>
    </xf>
    <xf numFmtId="181" fontId="5" fillId="0" borderId="0" xfId="136" applyNumberFormat="1" applyFont="1" applyFill="1">
      <alignment/>
      <protection/>
    </xf>
    <xf numFmtId="175" fontId="19" fillId="0" borderId="25" xfId="0" applyFont="1" applyFill="1" applyBorder="1" applyAlignment="1">
      <alignment horizontal="center"/>
    </xf>
    <xf numFmtId="0" fontId="19" fillId="0" borderId="11" xfId="136" applyFont="1" applyFill="1" applyBorder="1">
      <alignment/>
      <protection/>
    </xf>
    <xf numFmtId="0" fontId="17" fillId="0" borderId="11" xfId="136" applyFont="1" applyFill="1" applyBorder="1">
      <alignment/>
      <protection/>
    </xf>
    <xf numFmtId="39" fontId="17" fillId="0" borderId="11" xfId="0" applyNumberFormat="1" applyFont="1" applyFill="1" applyBorder="1" applyAlignment="1">
      <alignment horizontal="left"/>
    </xf>
    <xf numFmtId="39" fontId="84" fillId="0" borderId="25" xfId="136" applyNumberFormat="1" applyFont="1" applyFill="1" applyBorder="1">
      <alignment/>
      <protection/>
    </xf>
    <xf numFmtId="175" fontId="19" fillId="0" borderId="11" xfId="0" applyFont="1" applyFill="1" applyBorder="1" applyAlignment="1">
      <alignment/>
    </xf>
    <xf numFmtId="0" fontId="17" fillId="0" borderId="0" xfId="136" applyFont="1" applyFill="1" applyAlignment="1">
      <alignment horizontal="center" vertical="center"/>
      <protection/>
    </xf>
    <xf numFmtId="0" fontId="19" fillId="0" borderId="25" xfId="136" applyFont="1" applyFill="1" applyBorder="1" applyProtection="1">
      <alignment/>
      <protection locked="0"/>
    </xf>
    <xf numFmtId="175" fontId="17" fillId="0" borderId="25" xfId="0" applyFont="1" applyFill="1" applyBorder="1" applyAlignment="1">
      <alignment/>
    </xf>
    <xf numFmtId="40" fontId="17" fillId="0" borderId="25" xfId="136" applyNumberFormat="1" applyFont="1" applyFill="1" applyBorder="1">
      <alignment/>
      <protection/>
    </xf>
    <xf numFmtId="40" fontId="28" fillId="0" borderId="25" xfId="136" applyNumberFormat="1" applyFont="1" applyFill="1" applyBorder="1">
      <alignment/>
      <protection/>
    </xf>
    <xf numFmtId="0" fontId="15" fillId="32" borderId="36" xfId="137" applyFont="1" applyFill="1" applyBorder="1" applyAlignment="1">
      <alignment horizontal="center" vertical="center"/>
      <protection/>
    </xf>
    <xf numFmtId="0" fontId="85" fillId="34" borderId="27" xfId="136" applyFont="1" applyFill="1" applyBorder="1" applyAlignment="1">
      <alignment horizontal="center"/>
      <protection/>
    </xf>
    <xf numFmtId="39" fontId="85" fillId="34" borderId="27" xfId="136" applyNumberFormat="1" applyFont="1" applyFill="1" applyBorder="1">
      <alignment/>
      <protection/>
    </xf>
    <xf numFmtId="0" fontId="85" fillId="34" borderId="27" xfId="136" applyFont="1" applyFill="1" applyBorder="1" applyAlignment="1">
      <alignment horizontal="center" vertical="center"/>
      <protection/>
    </xf>
    <xf numFmtId="0" fontId="15" fillId="0" borderId="20" xfId="137" applyFont="1" applyFill="1" applyBorder="1" applyAlignment="1">
      <alignment horizontal="center" vertical="center"/>
      <protection/>
    </xf>
    <xf numFmtId="0" fontId="85" fillId="0" borderId="25" xfId="136" applyFont="1" applyFill="1" applyBorder="1" applyAlignment="1">
      <alignment horizontal="center"/>
      <protection/>
    </xf>
    <xf numFmtId="39" fontId="85" fillId="0" borderId="25" xfId="136" applyNumberFormat="1" applyFont="1" applyFill="1" applyBorder="1">
      <alignment/>
      <protection/>
    </xf>
    <xf numFmtId="0" fontId="15" fillId="0" borderId="0" xfId="137" applyFont="1" applyFill="1" applyBorder="1" applyAlignment="1">
      <alignment horizontal="center" vertical="center"/>
      <protection/>
    </xf>
    <xf numFmtId="0" fontId="85" fillId="0" borderId="0" xfId="136" applyFont="1" applyFill="1" applyBorder="1" applyAlignment="1">
      <alignment horizontal="center" vertical="center"/>
      <protection/>
    </xf>
    <xf numFmtId="40" fontId="86" fillId="0" borderId="0" xfId="136" applyNumberFormat="1" applyFont="1" applyFill="1" applyBorder="1">
      <alignment/>
      <protection/>
    </xf>
    <xf numFmtId="0" fontId="85" fillId="34" borderId="36" xfId="136" applyFont="1" applyFill="1" applyBorder="1" applyAlignment="1">
      <alignment horizontal="center"/>
      <protection/>
    </xf>
    <xf numFmtId="39" fontId="86" fillId="34" borderId="27" xfId="136" applyNumberFormat="1" applyFont="1" applyFill="1" applyBorder="1">
      <alignment/>
      <protection/>
    </xf>
    <xf numFmtId="175" fontId="85" fillId="34" borderId="36" xfId="0" applyFont="1" applyFill="1" applyBorder="1" applyAlignment="1">
      <alignment horizontal="center"/>
    </xf>
    <xf numFmtId="0" fontId="85" fillId="34" borderId="34" xfId="136" applyFont="1" applyFill="1" applyBorder="1" applyAlignment="1">
      <alignment horizontal="center" vertical="center"/>
      <protection/>
    </xf>
    <xf numFmtId="40" fontId="86" fillId="34" borderId="27" xfId="136" applyNumberFormat="1" applyFont="1" applyFill="1" applyBorder="1">
      <alignment/>
      <protection/>
    </xf>
    <xf numFmtId="0" fontId="19" fillId="0" borderId="25" xfId="136" applyFont="1" applyFill="1" applyBorder="1" applyAlignment="1">
      <alignment/>
      <protection/>
    </xf>
    <xf numFmtId="39" fontId="19" fillId="0" borderId="11" xfId="136" applyNumberFormat="1" applyFont="1" applyFill="1" applyBorder="1">
      <alignment/>
      <protection/>
    </xf>
    <xf numFmtId="0" fontId="19" fillId="0" borderId="11" xfId="136" applyFont="1" applyFill="1" applyBorder="1" applyAlignment="1">
      <alignment/>
      <protection/>
    </xf>
    <xf numFmtId="172" fontId="15" fillId="32" borderId="13" xfId="150" applyFont="1" applyFill="1" applyBorder="1" applyAlignment="1">
      <alignment horizontal="center" vertical="center"/>
    </xf>
    <xf numFmtId="0" fontId="15" fillId="32" borderId="13" xfId="137" applyFont="1" applyFill="1" applyBorder="1" applyAlignment="1">
      <alignment horizontal="center" vertical="center"/>
      <protection/>
    </xf>
    <xf numFmtId="172" fontId="15" fillId="32" borderId="27" xfId="150" applyFont="1" applyFill="1" applyBorder="1" applyAlignment="1">
      <alignment horizontal="center" vertical="center"/>
    </xf>
    <xf numFmtId="180" fontId="5" fillId="0" borderId="0" xfId="136" applyNumberFormat="1" applyFont="1" applyFill="1" applyBorder="1">
      <alignment/>
      <protection/>
    </xf>
    <xf numFmtId="40" fontId="86" fillId="0" borderId="11" xfId="136" applyNumberFormat="1" applyFont="1" applyFill="1" applyBorder="1">
      <alignment/>
      <protection/>
    </xf>
    <xf numFmtId="17" fontId="15" fillId="0" borderId="0" xfId="137" applyNumberFormat="1" applyFont="1" applyFill="1" applyBorder="1" applyAlignment="1" quotePrefix="1">
      <alignment horizontal="center"/>
      <protection/>
    </xf>
    <xf numFmtId="39" fontId="28" fillId="0" borderId="0" xfId="136" applyNumberFormat="1" applyFont="1" applyFill="1" applyBorder="1">
      <alignment/>
      <protection/>
    </xf>
    <xf numFmtId="39" fontId="26" fillId="0" borderId="0" xfId="136" applyNumberFormat="1" applyFont="1" applyFill="1" applyBorder="1">
      <alignment/>
      <protection/>
    </xf>
    <xf numFmtId="39" fontId="29" fillId="0" borderId="0" xfId="136" applyNumberFormat="1" applyFont="1" applyFill="1" applyBorder="1">
      <alignment/>
      <protection/>
    </xf>
    <xf numFmtId="0" fontId="19" fillId="0" borderId="0" xfId="136" applyFont="1" applyFill="1" applyBorder="1">
      <alignment/>
      <protection/>
    </xf>
    <xf numFmtId="39" fontId="84" fillId="0" borderId="0" xfId="136" applyNumberFormat="1" applyFont="1" applyFill="1" applyBorder="1">
      <alignment/>
      <protection/>
    </xf>
    <xf numFmtId="40" fontId="17" fillId="0" borderId="0" xfId="136" applyNumberFormat="1" applyFont="1" applyFill="1" applyBorder="1">
      <alignment/>
      <protection/>
    </xf>
    <xf numFmtId="40" fontId="28" fillId="0" borderId="0" xfId="136" applyNumberFormat="1" applyFont="1" applyFill="1" applyBorder="1">
      <alignment/>
      <protection/>
    </xf>
    <xf numFmtId="0" fontId="21" fillId="0" borderId="37" xfId="137" applyFont="1" applyFill="1" applyBorder="1" applyAlignment="1">
      <alignment/>
      <protection/>
    </xf>
    <xf numFmtId="0" fontId="30" fillId="0" borderId="11" xfId="137" applyFont="1" applyFill="1" applyBorder="1" applyAlignment="1">
      <alignment/>
      <protection/>
    </xf>
    <xf numFmtId="0" fontId="21" fillId="0" borderId="11" xfId="137" applyFont="1" applyFill="1" applyBorder="1" applyAlignment="1">
      <alignment/>
      <protection/>
    </xf>
    <xf numFmtId="0" fontId="21" fillId="0" borderId="38" xfId="137" applyFont="1" applyFill="1" applyBorder="1" applyAlignment="1">
      <alignment/>
      <protection/>
    </xf>
    <xf numFmtId="39" fontId="41" fillId="0" borderId="25" xfId="137" applyNumberFormat="1" applyFont="1" applyFill="1" applyBorder="1">
      <alignment/>
      <protection/>
    </xf>
    <xf numFmtId="39" fontId="30" fillId="0" borderId="25" xfId="137" applyNumberFormat="1" applyFont="1" applyFill="1" applyBorder="1">
      <alignment/>
      <protection/>
    </xf>
    <xf numFmtId="39" fontId="21" fillId="0" borderId="25" xfId="137" applyNumberFormat="1" applyFont="1" applyFill="1" applyBorder="1">
      <alignment/>
      <protection/>
    </xf>
    <xf numFmtId="0" fontId="21" fillId="0" borderId="28" xfId="137" applyFont="1" applyFill="1" applyBorder="1" applyAlignment="1" quotePrefix="1">
      <alignment horizontal="center"/>
      <protection/>
    </xf>
    <xf numFmtId="49" fontId="21" fillId="0" borderId="25" xfId="137" applyNumberFormat="1" applyFont="1" applyFill="1" applyBorder="1" applyAlignment="1">
      <alignment horizontal="center"/>
      <protection/>
    </xf>
    <xf numFmtId="49" fontId="21" fillId="0" borderId="25" xfId="137" applyNumberFormat="1" applyFont="1" applyFill="1" applyBorder="1" applyAlignment="1" quotePrefix="1">
      <alignment horizontal="center"/>
      <protection/>
    </xf>
    <xf numFmtId="17" fontId="5" fillId="0" borderId="0" xfId="137" applyNumberFormat="1" applyFont="1" applyFill="1">
      <alignment/>
      <protection/>
    </xf>
    <xf numFmtId="0" fontId="17" fillId="0" borderId="0" xfId="136" applyFont="1" applyFill="1" applyBorder="1" applyAlignment="1" applyProtection="1">
      <alignment horizontal="center"/>
      <protection locked="0"/>
    </xf>
    <xf numFmtId="0" fontId="19" fillId="0" borderId="0" xfId="136" applyFont="1" applyFill="1">
      <alignment/>
      <protection/>
    </xf>
    <xf numFmtId="40" fontId="19" fillId="0" borderId="0" xfId="136" applyNumberFormat="1" applyFont="1" applyFill="1">
      <alignment/>
      <protection/>
    </xf>
    <xf numFmtId="175" fontId="42" fillId="0" borderId="0" xfId="0" applyFont="1" applyAlignment="1">
      <alignment horizontal="center"/>
    </xf>
    <xf numFmtId="39" fontId="42" fillId="0" borderId="0" xfId="137" applyNumberFormat="1" applyFont="1" applyAlignment="1">
      <alignment/>
      <protection/>
    </xf>
    <xf numFmtId="180" fontId="19" fillId="0" borderId="0" xfId="136" applyNumberFormat="1" applyFont="1" applyFill="1">
      <alignment/>
      <protection/>
    </xf>
    <xf numFmtId="180" fontId="19" fillId="0" borderId="0" xfId="136" applyNumberFormat="1" applyFont="1" applyFill="1" applyAlignment="1">
      <alignment vertical="center"/>
      <protection/>
    </xf>
    <xf numFmtId="39" fontId="17" fillId="0" borderId="25" xfId="136" applyNumberFormat="1" applyFont="1" applyFill="1" applyBorder="1">
      <alignment/>
      <protection/>
    </xf>
    <xf numFmtId="175" fontId="7" fillId="0" borderId="0" xfId="0" applyFont="1" applyAlignment="1">
      <alignment horizontal="center"/>
    </xf>
    <xf numFmtId="39" fontId="7" fillId="0" borderId="0" xfId="137" applyNumberFormat="1" applyFont="1" applyAlignment="1">
      <alignment horizontal="center"/>
      <protection/>
    </xf>
    <xf numFmtId="0" fontId="7" fillId="0" borderId="0" xfId="0" applyNumberFormat="1" applyFont="1" applyAlignment="1">
      <alignment horizontal="center"/>
    </xf>
    <xf numFmtId="39" fontId="7" fillId="0" borderId="0" xfId="137" applyNumberFormat="1" applyFont="1" applyAlignment="1">
      <alignment/>
      <protection/>
    </xf>
    <xf numFmtId="0" fontId="30" fillId="0" borderId="0" xfId="137" applyFont="1" applyFill="1" applyAlignment="1">
      <alignment horizontal="center"/>
      <protection/>
    </xf>
    <xf numFmtId="0" fontId="6" fillId="0" borderId="0" xfId="136" applyFont="1" applyFill="1" applyAlignment="1">
      <alignment horizontal="center"/>
      <protection/>
    </xf>
    <xf numFmtId="0" fontId="21" fillId="0" borderId="0" xfId="136" applyFont="1" applyFill="1" applyAlignment="1">
      <alignment horizontal="center"/>
      <protection/>
    </xf>
    <xf numFmtId="0" fontId="30" fillId="0" borderId="0" xfId="137" applyFont="1" applyFill="1" applyAlignment="1">
      <alignment horizontal="center" vertical="center"/>
      <protection/>
    </xf>
    <xf numFmtId="0" fontId="30" fillId="0" borderId="0" xfId="137" applyFont="1" applyFill="1">
      <alignment/>
      <protection/>
    </xf>
    <xf numFmtId="0" fontId="30" fillId="0" borderId="0" xfId="137" applyFont="1" applyFill="1" applyAlignment="1">
      <alignment vertical="center"/>
      <protection/>
    </xf>
    <xf numFmtId="180" fontId="0" fillId="0" borderId="0" xfId="0" applyNumberFormat="1" applyAlignment="1">
      <alignment/>
    </xf>
    <xf numFmtId="180" fontId="27" fillId="0" borderId="0" xfId="0" applyNumberFormat="1" applyFont="1" applyAlignment="1">
      <alignment/>
    </xf>
    <xf numFmtId="0" fontId="38" fillId="0" borderId="0" xfId="0" applyNumberFormat="1" applyFont="1" applyAlignment="1">
      <alignment horizontal="center"/>
    </xf>
    <xf numFmtId="39" fontId="38" fillId="0" borderId="0" xfId="137" applyNumberFormat="1" applyFont="1" applyAlignment="1">
      <alignment horizontal="center"/>
      <protection/>
    </xf>
    <xf numFmtId="180" fontId="17" fillId="0" borderId="0" xfId="136" applyNumberFormat="1" applyFont="1" applyFill="1">
      <alignment/>
      <protection/>
    </xf>
    <xf numFmtId="175" fontId="26" fillId="33" borderId="0" xfId="0" applyFont="1" applyFill="1" applyBorder="1" applyAlignment="1" applyProtection="1">
      <alignment horizontal="left"/>
      <protection/>
    </xf>
    <xf numFmtId="175" fontId="1" fillId="0" borderId="0" xfId="0" applyFont="1" applyAlignment="1">
      <alignment horizontal="center"/>
    </xf>
    <xf numFmtId="170" fontId="36" fillId="32" borderId="39" xfId="0" applyNumberFormat="1" applyFont="1" applyFill="1" applyBorder="1" applyAlignment="1" applyProtection="1">
      <alignment horizontal="center" vertical="center"/>
      <protection/>
    </xf>
    <xf numFmtId="175" fontId="37" fillId="0" borderId="0" xfId="0" applyFont="1" applyAlignment="1">
      <alignment horizontal="center"/>
    </xf>
    <xf numFmtId="175" fontId="38" fillId="0" borderId="0" xfId="0" applyFont="1" applyAlignment="1">
      <alignment horizontal="center"/>
    </xf>
    <xf numFmtId="0" fontId="38" fillId="0" borderId="0" xfId="0" applyNumberFormat="1" applyFont="1" applyAlignment="1">
      <alignment/>
    </xf>
    <xf numFmtId="175" fontId="7" fillId="0" borderId="0" xfId="0" applyFont="1" applyAlignment="1">
      <alignment/>
    </xf>
    <xf numFmtId="0" fontId="19" fillId="0" borderId="0" xfId="136" applyFont="1" applyAlignment="1">
      <alignment horizontal="center"/>
      <protection/>
    </xf>
    <xf numFmtId="0" fontId="34" fillId="0" borderId="0" xfId="0" applyNumberFormat="1" applyFont="1" applyAlignment="1">
      <alignment horizontal="center"/>
    </xf>
    <xf numFmtId="0" fontId="5" fillId="0" borderId="0" xfId="136" applyFont="1" applyAlignment="1">
      <alignment horizontal="center"/>
      <protection/>
    </xf>
    <xf numFmtId="0" fontId="5" fillId="0" borderId="0" xfId="136" applyFont="1" applyAlignment="1">
      <alignment/>
      <protection/>
    </xf>
    <xf numFmtId="0" fontId="5" fillId="0" borderId="0" xfId="136" applyFont="1" applyAlignment="1">
      <alignment horizontal="left"/>
      <protection/>
    </xf>
    <xf numFmtId="0" fontId="37" fillId="0" borderId="0" xfId="0" applyNumberFormat="1" applyFont="1" applyAlignment="1">
      <alignment horizontal="center"/>
    </xf>
    <xf numFmtId="39" fontId="37" fillId="0" borderId="0" xfId="137" applyNumberFormat="1" applyFont="1" applyAlignment="1">
      <alignment horizontal="center"/>
      <protection/>
    </xf>
    <xf numFmtId="39" fontId="37" fillId="0" borderId="0" xfId="0" applyNumberFormat="1" applyFont="1" applyAlignment="1" applyProtection="1">
      <alignment/>
      <protection/>
    </xf>
    <xf numFmtId="0" fontId="30" fillId="0" borderId="0" xfId="136" applyFont="1" applyAlignment="1">
      <alignment horizontal="center"/>
      <protection/>
    </xf>
    <xf numFmtId="0" fontId="30" fillId="0" borderId="0" xfId="136" applyFont="1" applyFill="1" applyBorder="1" applyAlignment="1">
      <alignment horizontal="center"/>
      <protection/>
    </xf>
    <xf numFmtId="39" fontId="34" fillId="0" borderId="0" xfId="137" applyNumberFormat="1" applyFont="1" applyAlignment="1">
      <alignment/>
      <protection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/>
    </xf>
    <xf numFmtId="0" fontId="19" fillId="0" borderId="0" xfId="136" applyFont="1" applyFill="1" applyBorder="1" applyAlignment="1">
      <alignment horizontal="center"/>
      <protection/>
    </xf>
    <xf numFmtId="0" fontId="19" fillId="0" borderId="0" xfId="136" applyFont="1" applyFill="1" applyAlignment="1">
      <alignment horizontal="center"/>
      <protection/>
    </xf>
    <xf numFmtId="175" fontId="26" fillId="0" borderId="0" xfId="0" applyFont="1" applyAlignment="1">
      <alignment horizontal="center"/>
    </xf>
    <xf numFmtId="175" fontId="4" fillId="0" borderId="0" xfId="0" applyFont="1" applyFill="1" applyAlignment="1">
      <alignment/>
    </xf>
    <xf numFmtId="49" fontId="36" fillId="32" borderId="39" xfId="0" applyNumberFormat="1" applyFont="1" applyFill="1" applyBorder="1" applyAlignment="1" applyProtection="1">
      <alignment horizontal="center" vertical="center" wrapText="1"/>
      <protection/>
    </xf>
    <xf numFmtId="175" fontId="34" fillId="0" borderId="0" xfId="0" applyFont="1" applyBorder="1" applyAlignment="1">
      <alignment/>
    </xf>
    <xf numFmtId="181" fontId="87" fillId="0" borderId="31" xfId="0" applyNumberFormat="1" applyFont="1" applyFill="1" applyBorder="1" applyAlignment="1" applyProtection="1">
      <alignment horizontal="right" vertical="center" wrapText="1"/>
      <protection/>
    </xf>
    <xf numFmtId="181" fontId="36" fillId="32" borderId="14" xfId="0" applyNumberFormat="1" applyFont="1" applyFill="1" applyBorder="1" applyAlignment="1" applyProtection="1">
      <alignment/>
      <protection/>
    </xf>
    <xf numFmtId="0" fontId="37" fillId="0" borderId="0" xfId="0" applyNumberFormat="1" applyFont="1" applyAlignment="1">
      <alignment horizontal="left" indent="7"/>
    </xf>
    <xf numFmtId="0" fontId="44" fillId="0" borderId="0" xfId="136" applyFont="1" applyAlignment="1">
      <alignment horizontal="left" indent="7"/>
      <protection/>
    </xf>
    <xf numFmtId="170" fontId="39" fillId="32" borderId="29" xfId="0" applyNumberFormat="1" applyFont="1" applyFill="1" applyBorder="1" applyAlignment="1" applyProtection="1">
      <alignment horizontal="center"/>
      <protection/>
    </xf>
    <xf numFmtId="0" fontId="17" fillId="0" borderId="0" xfId="136" applyFont="1" applyFill="1" applyBorder="1" applyAlignment="1" applyProtection="1">
      <alignment horizontal="left"/>
      <protection locked="0"/>
    </xf>
    <xf numFmtId="43" fontId="5" fillId="0" borderId="0" xfId="136" applyNumberFormat="1" applyFont="1" applyFill="1" applyBorder="1">
      <alignment/>
      <protection/>
    </xf>
    <xf numFmtId="170" fontId="39" fillId="0" borderId="0" xfId="0" applyNumberFormat="1" applyFont="1" applyFill="1" applyBorder="1" applyAlignment="1" applyProtection="1">
      <alignment horizontal="left"/>
      <protection/>
    </xf>
    <xf numFmtId="39" fontId="36" fillId="0" borderId="0" xfId="0" applyNumberFormat="1" applyFont="1" applyFill="1" applyBorder="1" applyAlignment="1" applyProtection="1">
      <alignment/>
      <protection/>
    </xf>
    <xf numFmtId="175" fontId="26" fillId="0" borderId="30" xfId="0" applyFont="1" applyFill="1" applyBorder="1" applyAlignment="1">
      <alignment/>
    </xf>
    <xf numFmtId="181" fontId="83" fillId="0" borderId="30" xfId="0" applyNumberFormat="1" applyFont="1" applyFill="1" applyBorder="1" applyAlignment="1" applyProtection="1">
      <alignment horizontal="right" vertical="center" wrapText="1"/>
      <protection/>
    </xf>
    <xf numFmtId="175" fontId="24" fillId="0" borderId="30" xfId="0" applyFont="1" applyFill="1" applyBorder="1" applyAlignment="1">
      <alignment/>
    </xf>
    <xf numFmtId="175" fontId="34" fillId="0" borderId="30" xfId="0" applyFont="1" applyFill="1" applyBorder="1" applyAlignment="1">
      <alignment/>
    </xf>
    <xf numFmtId="181" fontId="34" fillId="0" borderId="30" xfId="0" applyNumberFormat="1" applyFont="1" applyFill="1" applyBorder="1" applyAlignment="1" applyProtection="1">
      <alignment/>
      <protection/>
    </xf>
    <xf numFmtId="175" fontId="24" fillId="0" borderId="30" xfId="0" applyFont="1" applyFill="1" applyBorder="1" applyAlignment="1">
      <alignment vertical="center" wrapText="1"/>
    </xf>
    <xf numFmtId="175" fontId="88" fillId="0" borderId="0" xfId="0" applyFont="1" applyAlignment="1">
      <alignment/>
    </xf>
    <xf numFmtId="170" fontId="15" fillId="32" borderId="39" xfId="0" applyNumberFormat="1" applyFont="1" applyFill="1" applyBorder="1" applyAlignment="1" applyProtection="1">
      <alignment horizontal="left" vertical="center"/>
      <protection/>
    </xf>
    <xf numFmtId="181" fontId="37" fillId="0" borderId="0" xfId="0" applyNumberFormat="1" applyFont="1" applyAlignment="1">
      <alignment/>
    </xf>
    <xf numFmtId="175" fontId="31" fillId="0" borderId="30" xfId="0" applyFont="1" applyFill="1" applyBorder="1" applyAlignment="1">
      <alignment/>
    </xf>
    <xf numFmtId="181" fontId="31" fillId="0" borderId="30" xfId="0" applyNumberFormat="1" applyFont="1" applyFill="1" applyBorder="1" applyAlignment="1" applyProtection="1">
      <alignment/>
      <protection/>
    </xf>
    <xf numFmtId="172" fontId="37" fillId="0" borderId="0" xfId="150" applyFont="1" applyAlignment="1">
      <alignment/>
    </xf>
    <xf numFmtId="175" fontId="34" fillId="0" borderId="40" xfId="0" applyFont="1" applyFill="1" applyBorder="1" applyAlignment="1">
      <alignment/>
    </xf>
    <xf numFmtId="181" fontId="34" fillId="0" borderId="40" xfId="0" applyNumberFormat="1" applyFont="1" applyFill="1" applyBorder="1" applyAlignment="1" applyProtection="1">
      <alignment/>
      <protection/>
    </xf>
    <xf numFmtId="175" fontId="38" fillId="0" borderId="0" xfId="0" applyFont="1" applyAlignment="1">
      <alignment/>
    </xf>
    <xf numFmtId="175" fontId="24" fillId="33" borderId="11" xfId="0" applyFont="1" applyFill="1" applyBorder="1" applyAlignment="1" applyProtection="1">
      <alignment/>
      <protection/>
    </xf>
    <xf numFmtId="175" fontId="26" fillId="33" borderId="11" xfId="0" applyFont="1" applyFill="1" applyBorder="1" applyAlignment="1" applyProtection="1">
      <alignment/>
      <protection/>
    </xf>
    <xf numFmtId="175" fontId="4" fillId="0" borderId="30" xfId="0" applyFont="1" applyFill="1" applyBorder="1" applyAlignment="1">
      <alignment horizontal="left" indent="2"/>
    </xf>
    <xf numFmtId="175" fontId="24" fillId="33" borderId="25" xfId="0" applyFont="1" applyFill="1" applyBorder="1" applyAlignment="1" applyProtection="1">
      <alignment/>
      <protection/>
    </xf>
    <xf numFmtId="175" fontId="26" fillId="33" borderId="25" xfId="0" applyFont="1" applyFill="1" applyBorder="1" applyAlignment="1" applyProtection="1">
      <alignment horizontal="left"/>
      <protection/>
    </xf>
    <xf numFmtId="175" fontId="26" fillId="33" borderId="25" xfId="0" applyFont="1" applyFill="1" applyBorder="1" applyAlignment="1" applyProtection="1">
      <alignment horizontal="left" indent="1"/>
      <protection/>
    </xf>
    <xf numFmtId="175" fontId="26" fillId="33" borderId="25" xfId="0" applyFont="1" applyFill="1" applyBorder="1" applyAlignment="1">
      <alignment horizontal="left" indent="1"/>
    </xf>
    <xf numFmtId="175" fontId="24" fillId="33" borderId="25" xfId="0" applyFont="1" applyFill="1" applyBorder="1" applyAlignment="1">
      <alignment horizontal="left" indent="1"/>
    </xf>
    <xf numFmtId="175" fontId="26" fillId="33" borderId="25" xfId="0" applyFont="1" applyFill="1" applyBorder="1" applyAlignment="1" applyProtection="1">
      <alignment horizontal="left" indent="2"/>
      <protection/>
    </xf>
    <xf numFmtId="40" fontId="4" fillId="33" borderId="25" xfId="0" applyNumberFormat="1" applyFont="1" applyFill="1" applyBorder="1" applyAlignment="1">
      <alignment/>
    </xf>
    <xf numFmtId="175" fontId="24" fillId="33" borderId="14" xfId="0" applyFont="1" applyFill="1" applyBorder="1" applyAlignment="1" applyProtection="1">
      <alignment horizontal="left"/>
      <protection/>
    </xf>
    <xf numFmtId="175" fontId="26" fillId="33" borderId="25" xfId="0" applyFont="1" applyFill="1" applyBorder="1" applyAlignment="1" applyProtection="1">
      <alignment/>
      <protection/>
    </xf>
    <xf numFmtId="175" fontId="24" fillId="33" borderId="25" xfId="0" applyFont="1" applyFill="1" applyBorder="1" applyAlignment="1" applyProtection="1">
      <alignment horizontal="left"/>
      <protection/>
    </xf>
    <xf numFmtId="2" fontId="4" fillId="0" borderId="0" xfId="0" applyNumberFormat="1" applyFont="1" applyAlignment="1">
      <alignment/>
    </xf>
    <xf numFmtId="39" fontId="38" fillId="0" borderId="29" xfId="0" applyNumberFormat="1" applyFont="1" applyFill="1" applyBorder="1" applyAlignment="1" applyProtection="1">
      <alignment/>
      <protection/>
    </xf>
    <xf numFmtId="170" fontId="36" fillId="32" borderId="29" xfId="0" applyNumberFormat="1" applyFont="1" applyFill="1" applyBorder="1" applyAlignment="1" applyProtection="1">
      <alignment horizontal="left"/>
      <protection/>
    </xf>
    <xf numFmtId="172" fontId="5" fillId="0" borderId="0" xfId="150" applyFont="1" applyFill="1" applyAlignment="1">
      <alignment vertical="center"/>
    </xf>
    <xf numFmtId="172" fontId="30" fillId="0" borderId="0" xfId="150" applyFont="1" applyFill="1" applyAlignment="1">
      <alignment vertical="center"/>
    </xf>
    <xf numFmtId="172" fontId="12" fillId="0" borderId="0" xfId="137" applyNumberFormat="1" applyFont="1" applyFill="1">
      <alignment/>
      <protection/>
    </xf>
    <xf numFmtId="172" fontId="17" fillId="0" borderId="0" xfId="136" applyNumberFormat="1" applyFont="1" applyFill="1" applyAlignment="1">
      <alignment horizontal="center"/>
      <protection/>
    </xf>
    <xf numFmtId="172" fontId="85" fillId="0" borderId="0" xfId="150" applyFont="1" applyFill="1" applyBorder="1" applyAlignment="1">
      <alignment horizontal="center"/>
    </xf>
    <xf numFmtId="0" fontId="83" fillId="0" borderId="25" xfId="136" applyFont="1" applyFill="1" applyBorder="1">
      <alignment/>
      <protection/>
    </xf>
    <xf numFmtId="0" fontId="82" fillId="0" borderId="25" xfId="137" applyFont="1" applyFill="1" applyBorder="1" applyAlignment="1" quotePrefix="1">
      <alignment horizontal="center"/>
      <protection/>
    </xf>
    <xf numFmtId="0" fontId="83" fillId="0" borderId="25" xfId="137" applyFont="1" applyFill="1" applyBorder="1" applyAlignment="1">
      <alignment horizontal="center"/>
      <protection/>
    </xf>
    <xf numFmtId="0" fontId="83" fillId="0" borderId="25" xfId="137" applyFont="1" applyFill="1" applyBorder="1" applyAlignment="1">
      <alignment/>
      <protection/>
    </xf>
    <xf numFmtId="39" fontId="19" fillId="0" borderId="20" xfId="136" applyNumberFormat="1" applyFont="1" applyFill="1" applyBorder="1">
      <alignment/>
      <protection/>
    </xf>
    <xf numFmtId="39" fontId="28" fillId="0" borderId="20" xfId="136" applyNumberFormat="1" applyFont="1" applyFill="1" applyBorder="1">
      <alignment/>
      <protection/>
    </xf>
    <xf numFmtId="39" fontId="28" fillId="0" borderId="20" xfId="0" applyNumberFormat="1" applyFont="1" applyFill="1" applyBorder="1" applyAlignment="1">
      <alignment/>
    </xf>
    <xf numFmtId="0" fontId="19" fillId="0" borderId="20" xfId="136" applyFont="1" applyFill="1" applyBorder="1">
      <alignment/>
      <protection/>
    </xf>
    <xf numFmtId="39" fontId="24" fillId="33" borderId="20" xfId="0" applyNumberFormat="1" applyFont="1" applyFill="1" applyBorder="1" applyAlignment="1" applyProtection="1">
      <alignment/>
      <protection/>
    </xf>
    <xf numFmtId="0" fontId="83" fillId="0" borderId="11" xfId="136" applyFont="1" applyFill="1" applyBorder="1">
      <alignment/>
      <protection/>
    </xf>
    <xf numFmtId="39" fontId="83" fillId="0" borderId="0" xfId="136" applyNumberFormat="1" applyFont="1" applyFill="1" applyBorder="1">
      <alignment/>
      <protection/>
    </xf>
    <xf numFmtId="181" fontId="37" fillId="0" borderId="30" xfId="0" applyNumberFormat="1" applyFont="1" applyFill="1" applyBorder="1" applyAlignment="1" applyProtection="1">
      <alignment/>
      <protection/>
    </xf>
    <xf numFmtId="181" fontId="37" fillId="0" borderId="41" xfId="0" applyNumberFormat="1" applyFont="1" applyFill="1" applyBorder="1" applyAlignment="1" applyProtection="1">
      <alignment/>
      <protection/>
    </xf>
    <xf numFmtId="172" fontId="15" fillId="0" borderId="0" xfId="150" applyFont="1" applyFill="1" applyBorder="1" applyAlignment="1">
      <alignment horizontal="center" vertical="center"/>
    </xf>
    <xf numFmtId="17" fontId="45" fillId="0" borderId="0" xfId="137" applyNumberFormat="1" applyFont="1" applyFill="1" applyBorder="1" applyAlignment="1" quotePrefix="1">
      <alignment horizontal="right" vertical="center"/>
      <protection/>
    </xf>
    <xf numFmtId="170" fontId="24" fillId="0" borderId="0" xfId="0" applyNumberFormat="1" applyFont="1" applyAlignment="1" applyProtection="1">
      <alignment/>
      <protection/>
    </xf>
    <xf numFmtId="175" fontId="82" fillId="35" borderId="0" xfId="0" applyFont="1" applyFill="1" applyBorder="1" applyAlignment="1" applyProtection="1">
      <alignment horizontal="center" vertical="center"/>
      <protection/>
    </xf>
    <xf numFmtId="175" fontId="27" fillId="0" borderId="0" xfId="0" applyFont="1" applyAlignment="1">
      <alignment horizontal="right"/>
    </xf>
    <xf numFmtId="175" fontId="15" fillId="32" borderId="18" xfId="0" applyFont="1" applyFill="1" applyBorder="1" applyAlignment="1">
      <alignment/>
    </xf>
    <xf numFmtId="175" fontId="15" fillId="32" borderId="19" xfId="0" applyFont="1" applyFill="1" applyBorder="1" applyAlignment="1">
      <alignment/>
    </xf>
    <xf numFmtId="175" fontId="15" fillId="32" borderId="42" xfId="0" applyFont="1" applyFill="1" applyBorder="1" applyAlignment="1">
      <alignment/>
    </xf>
    <xf numFmtId="175" fontId="85" fillId="34" borderId="14" xfId="0" applyFont="1" applyFill="1" applyBorder="1" applyAlignment="1" applyProtection="1">
      <alignment horizontal="center" vertical="center" wrapText="1"/>
      <protection/>
    </xf>
    <xf numFmtId="175" fontId="25" fillId="32" borderId="10" xfId="0" applyFont="1" applyFill="1" applyBorder="1" applyAlignment="1">
      <alignment/>
    </xf>
    <xf numFmtId="175" fontId="25" fillId="32" borderId="21" xfId="0" applyFont="1" applyFill="1" applyBorder="1" applyAlignment="1">
      <alignment/>
    </xf>
    <xf numFmtId="175" fontId="15" fillId="32" borderId="11" xfId="0" applyFont="1" applyFill="1" applyBorder="1" applyAlignment="1">
      <alignment/>
    </xf>
    <xf numFmtId="175" fontId="15" fillId="32" borderId="12" xfId="0" applyFont="1" applyFill="1" applyBorder="1" applyAlignment="1">
      <alignment/>
    </xf>
    <xf numFmtId="175" fontId="15" fillId="32" borderId="23" xfId="0" applyFont="1" applyFill="1" applyBorder="1" applyAlignment="1">
      <alignment/>
    </xf>
    <xf numFmtId="39" fontId="15" fillId="32" borderId="43" xfId="150" applyNumberFormat="1" applyFont="1" applyFill="1" applyBorder="1" applyAlignment="1">
      <alignment/>
    </xf>
    <xf numFmtId="0" fontId="15" fillId="0" borderId="25" xfId="137" applyFont="1" applyFill="1" applyBorder="1" applyAlignment="1">
      <alignment vertical="center"/>
      <protection/>
    </xf>
    <xf numFmtId="0" fontId="15" fillId="32" borderId="14" xfId="137" applyFont="1" applyFill="1" applyBorder="1" applyAlignment="1">
      <alignment horizontal="center" vertical="center"/>
      <protection/>
    </xf>
    <xf numFmtId="0" fontId="15" fillId="32" borderId="14" xfId="137" applyFont="1" applyFill="1" applyBorder="1" applyAlignment="1">
      <alignment vertical="center"/>
      <protection/>
    </xf>
    <xf numFmtId="17" fontId="15" fillId="32" borderId="14" xfId="137" applyNumberFormat="1" applyFont="1" applyFill="1" applyBorder="1" applyAlignment="1" quotePrefix="1">
      <alignment horizontal="center" vertical="center" wrapText="1"/>
      <protection/>
    </xf>
    <xf numFmtId="0" fontId="15" fillId="32" borderId="14" xfId="137" applyFont="1" applyFill="1" applyBorder="1" applyAlignment="1">
      <alignment/>
      <protection/>
    </xf>
    <xf numFmtId="0" fontId="15" fillId="32" borderId="14" xfId="137" applyFont="1" applyFill="1" applyBorder="1" applyAlignment="1">
      <alignment horizontal="center"/>
      <protection/>
    </xf>
    <xf numFmtId="181" fontId="15" fillId="32" borderId="14" xfId="150" applyNumberFormat="1" applyFont="1" applyFill="1" applyBorder="1" applyAlignment="1">
      <alignment horizontal="right" vertical="center"/>
    </xf>
    <xf numFmtId="17" fontId="15" fillId="32" borderId="14" xfId="137" applyNumberFormat="1" applyFont="1" applyFill="1" applyBorder="1" applyAlignment="1" quotePrefix="1">
      <alignment horizontal="center"/>
      <protection/>
    </xf>
    <xf numFmtId="172" fontId="15" fillId="32" borderId="14" xfId="150" applyFont="1" applyFill="1" applyBorder="1" applyAlignment="1">
      <alignment horizontal="center"/>
    </xf>
    <xf numFmtId="170" fontId="32" fillId="32" borderId="44" xfId="0" applyNumberFormat="1" applyFont="1" applyFill="1" applyBorder="1" applyAlignment="1" applyProtection="1">
      <alignment horizontal="center" vertical="center"/>
      <protection/>
    </xf>
    <xf numFmtId="170" fontId="35" fillId="0" borderId="0" xfId="0" applyNumberFormat="1" applyFont="1" applyBorder="1" applyAlignment="1" applyProtection="1">
      <alignment horizontal="right"/>
      <protection/>
    </xf>
    <xf numFmtId="0" fontId="45" fillId="0" borderId="0" xfId="136" applyFont="1" applyFill="1" applyBorder="1" applyAlignment="1">
      <alignment vertical="center"/>
      <protection/>
    </xf>
    <xf numFmtId="0" fontId="37" fillId="0" borderId="0" xfId="0" applyNumberFormat="1" applyFont="1" applyAlignment="1">
      <alignment/>
    </xf>
    <xf numFmtId="39" fontId="83" fillId="0" borderId="25" xfId="137" applyNumberFormat="1" applyFont="1" applyFill="1" applyBorder="1" applyAlignment="1">
      <alignment vertical="center"/>
      <protection/>
    </xf>
    <xf numFmtId="4" fontId="3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44" fillId="0" borderId="0" xfId="136" applyFont="1" applyAlignment="1">
      <alignment horizontal="center"/>
      <protection/>
    </xf>
    <xf numFmtId="191" fontId="35" fillId="0" borderId="29" xfId="0" applyNumberFormat="1" applyFont="1" applyFill="1" applyBorder="1" applyAlignment="1" applyProtection="1">
      <alignment horizontal="center"/>
      <protection/>
    </xf>
    <xf numFmtId="0" fontId="82" fillId="0" borderId="25" xfId="137" applyFont="1" applyFill="1" applyBorder="1" applyAlignment="1">
      <alignment/>
      <protection/>
    </xf>
    <xf numFmtId="180" fontId="3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137" applyFont="1" applyFill="1" applyAlignment="1">
      <alignment horizontal="center"/>
      <protection/>
    </xf>
    <xf numFmtId="39" fontId="26" fillId="0" borderId="0" xfId="137" applyNumberFormat="1" applyFont="1" applyAlignment="1">
      <alignment horizontal="left"/>
      <protection/>
    </xf>
    <xf numFmtId="0" fontId="4" fillId="0" borderId="0" xfId="0" applyNumberFormat="1" applyFont="1" applyAlignment="1">
      <alignment horizontal="left" indent="3"/>
    </xf>
    <xf numFmtId="0" fontId="5" fillId="0" borderId="0" xfId="136" applyFont="1" applyAlignment="1">
      <alignment horizontal="left" indent="3"/>
      <protection/>
    </xf>
    <xf numFmtId="39" fontId="4" fillId="0" borderId="0" xfId="137" applyNumberFormat="1" applyFont="1" applyAlignment="1">
      <alignment/>
      <protection/>
    </xf>
    <xf numFmtId="0" fontId="5" fillId="0" borderId="0" xfId="137" applyFont="1" applyFill="1" applyAlignment="1">
      <alignment horizontal="left"/>
      <protection/>
    </xf>
    <xf numFmtId="175" fontId="4" fillId="0" borderId="0" xfId="0" applyFont="1" applyAlignment="1">
      <alignment horizontal="left"/>
    </xf>
    <xf numFmtId="175" fontId="1" fillId="0" borderId="0" xfId="0" applyFont="1" applyAlignment="1">
      <alignment horizontal="left"/>
    </xf>
    <xf numFmtId="170" fontId="32" fillId="32" borderId="39" xfId="0" applyNumberFormat="1" applyFont="1" applyFill="1" applyBorder="1" applyAlignment="1" applyProtection="1">
      <alignment horizontal="center" vertical="center" wrapText="1"/>
      <protection/>
    </xf>
    <xf numFmtId="39" fontId="19" fillId="0" borderId="25" xfId="136" applyNumberFormat="1" applyFont="1" applyBorder="1">
      <alignment/>
      <protection/>
    </xf>
    <xf numFmtId="181" fontId="7" fillId="0" borderId="0" xfId="0" applyNumberFormat="1" applyFont="1" applyAlignment="1">
      <alignment horizontal="center"/>
    </xf>
    <xf numFmtId="181" fontId="17" fillId="0" borderId="0" xfId="136" applyNumberFormat="1" applyFont="1" applyFill="1" applyAlignment="1">
      <alignment horizontal="center"/>
      <protection/>
    </xf>
    <xf numFmtId="181" fontId="20" fillId="0" borderId="0" xfId="136" applyNumberFormat="1" applyFont="1" applyFill="1" applyBorder="1" applyAlignment="1">
      <alignment horizontal="center"/>
      <protection/>
    </xf>
    <xf numFmtId="181" fontId="20" fillId="0" borderId="0" xfId="136" applyNumberFormat="1" applyFont="1" applyFill="1" applyBorder="1">
      <alignment/>
      <protection/>
    </xf>
    <xf numFmtId="0" fontId="83" fillId="0" borderId="25" xfId="136" applyFont="1" applyFill="1" applyBorder="1" applyAlignment="1">
      <alignment horizontal="left" indent="1"/>
      <protection/>
    </xf>
    <xf numFmtId="39" fontId="26" fillId="0" borderId="25" xfId="0" applyNumberFormat="1" applyFont="1" applyFill="1" applyBorder="1" applyAlignment="1" applyProtection="1">
      <alignment/>
      <protection/>
    </xf>
    <xf numFmtId="39" fontId="26" fillId="0" borderId="25" xfId="0" applyNumberFormat="1" applyFont="1" applyFill="1" applyBorder="1" applyAlignment="1">
      <alignment/>
    </xf>
    <xf numFmtId="43" fontId="5" fillId="0" borderId="0" xfId="136" applyNumberFormat="1" applyFont="1" applyFill="1">
      <alignment/>
      <protection/>
    </xf>
    <xf numFmtId="0" fontId="15" fillId="34" borderId="45" xfId="137" applyFont="1" applyFill="1" applyBorder="1" applyAlignment="1">
      <alignment/>
      <protection/>
    </xf>
    <xf numFmtId="0" fontId="15" fillId="34" borderId="46" xfId="137" applyFont="1" applyFill="1" applyBorder="1" applyAlignment="1">
      <alignment/>
      <protection/>
    </xf>
    <xf numFmtId="181" fontId="89" fillId="34" borderId="19" xfId="150" applyNumberFormat="1" applyFont="1" applyFill="1" applyBorder="1" applyAlignment="1">
      <alignment horizontal="right" vertical="center"/>
    </xf>
    <xf numFmtId="180" fontId="37" fillId="0" borderId="0" xfId="150" applyNumberFormat="1" applyFont="1" applyAlignment="1">
      <alignment/>
    </xf>
    <xf numFmtId="39" fontId="30" fillId="36" borderId="25" xfId="137" applyNumberFormat="1" applyFont="1" applyFill="1" applyBorder="1">
      <alignment/>
      <protection/>
    </xf>
    <xf numFmtId="39" fontId="34" fillId="36" borderId="25" xfId="0" applyNumberFormat="1" applyFont="1" applyFill="1" applyBorder="1" applyAlignment="1" applyProtection="1">
      <alignment/>
      <protection/>
    </xf>
    <xf numFmtId="39" fontId="21" fillId="37" borderId="25" xfId="0" applyNumberFormat="1" applyFont="1" applyFill="1" applyBorder="1" applyAlignment="1" applyProtection="1">
      <alignment/>
      <protection/>
    </xf>
    <xf numFmtId="39" fontId="21" fillId="38" borderId="25" xfId="137" applyNumberFormat="1" applyFont="1" applyFill="1" applyBorder="1">
      <alignment/>
      <protection/>
    </xf>
    <xf numFmtId="39" fontId="30" fillId="37" borderId="25" xfId="137" applyNumberFormat="1" applyFont="1" applyFill="1" applyBorder="1">
      <alignment/>
      <protection/>
    </xf>
    <xf numFmtId="39" fontId="37" fillId="0" borderId="0" xfId="137" applyNumberFormat="1" applyFont="1" applyAlignment="1">
      <alignment/>
      <protection/>
    </xf>
    <xf numFmtId="39" fontId="26" fillId="0" borderId="20" xfId="0" applyNumberFormat="1" applyFont="1" applyFill="1" applyBorder="1" applyAlignment="1" applyProtection="1">
      <alignment/>
      <protection/>
    </xf>
    <xf numFmtId="0" fontId="30" fillId="0" borderId="0" xfId="136" applyFont="1" applyAlignment="1">
      <alignment horizontal="left"/>
      <protection/>
    </xf>
    <xf numFmtId="0" fontId="30" fillId="0" borderId="0" xfId="136" applyFont="1" applyFill="1" applyBorder="1" applyAlignment="1">
      <alignment horizontal="left"/>
      <protection/>
    </xf>
    <xf numFmtId="0" fontId="34" fillId="0" borderId="0" xfId="0" applyNumberFormat="1" applyFont="1" applyAlignment="1">
      <alignment horizontal="left"/>
    </xf>
    <xf numFmtId="17" fontId="15" fillId="32" borderId="27" xfId="137" applyNumberFormat="1" applyFont="1" applyFill="1" applyBorder="1" applyAlignment="1" quotePrefix="1">
      <alignment horizontal="center" vertical="center" wrapText="1"/>
      <protection/>
    </xf>
    <xf numFmtId="39" fontId="30" fillId="38" borderId="25" xfId="137" applyNumberFormat="1" applyFont="1" applyFill="1" applyBorder="1">
      <alignment/>
      <protection/>
    </xf>
    <xf numFmtId="49" fontId="32" fillId="32" borderId="47" xfId="0" applyNumberFormat="1" applyFont="1" applyFill="1" applyBorder="1" applyAlignment="1" applyProtection="1">
      <alignment horizontal="center" vertical="center" wrapText="1"/>
      <protection/>
    </xf>
    <xf numFmtId="39" fontId="26" fillId="0" borderId="11" xfId="60" applyNumberFormat="1" applyFont="1" applyBorder="1" applyProtection="1">
      <alignment/>
      <protection locked="0"/>
    </xf>
    <xf numFmtId="0" fontId="19" fillId="0" borderId="25" xfId="136" applyFont="1" applyBorder="1">
      <alignment/>
      <protection/>
    </xf>
    <xf numFmtId="175" fontId="19" fillId="0" borderId="25" xfId="0" applyFont="1" applyBorder="1" applyAlignment="1">
      <alignment/>
    </xf>
    <xf numFmtId="0" fontId="19" fillId="0" borderId="25" xfId="136" applyFont="1" applyBorder="1" applyAlignment="1">
      <alignment horizontal="left"/>
      <protection/>
    </xf>
    <xf numFmtId="172" fontId="15" fillId="34" borderId="13" xfId="157" applyFont="1" applyFill="1" applyBorder="1" applyAlignment="1">
      <alignment horizontal="center"/>
    </xf>
    <xf numFmtId="172" fontId="27" fillId="0" borderId="0" xfId="150" applyFont="1" applyAlignment="1">
      <alignment/>
    </xf>
    <xf numFmtId="181" fontId="5" fillId="0" borderId="0" xfId="136" applyNumberFormat="1" applyFont="1" applyAlignment="1">
      <alignment/>
      <protection/>
    </xf>
    <xf numFmtId="39" fontId="32" fillId="32" borderId="39" xfId="0" applyNumberFormat="1" applyFont="1" applyFill="1" applyBorder="1" applyAlignment="1" applyProtection="1">
      <alignment horizontal="right" vertical="center"/>
      <protection/>
    </xf>
    <xf numFmtId="0" fontId="17" fillId="0" borderId="11" xfId="136" applyFont="1" applyBorder="1">
      <alignment/>
      <protection/>
    </xf>
    <xf numFmtId="0" fontId="19" fillId="0" borderId="11" xfId="136" applyFont="1" applyBorder="1" applyAlignment="1">
      <alignment horizontal="left" indent="3"/>
      <protection/>
    </xf>
    <xf numFmtId="39" fontId="29" fillId="0" borderId="25" xfId="136" applyNumberFormat="1" applyFont="1" applyBorder="1">
      <alignment/>
      <protection/>
    </xf>
    <xf numFmtId="175" fontId="83" fillId="33" borderId="11" xfId="0" applyFont="1" applyFill="1" applyBorder="1" applyAlignment="1" applyProtection="1">
      <alignment horizontal="left"/>
      <protection/>
    </xf>
    <xf numFmtId="175" fontId="31" fillId="0" borderId="0" xfId="0" applyFont="1" applyAlignment="1">
      <alignment/>
    </xf>
    <xf numFmtId="175" fontId="83" fillId="33" borderId="11" xfId="0" applyFont="1" applyFill="1" applyBorder="1" applyAlignment="1" applyProtection="1">
      <alignment/>
      <protection/>
    </xf>
    <xf numFmtId="39" fontId="28" fillId="0" borderId="11" xfId="136" applyNumberFormat="1" applyFont="1" applyFill="1" applyBorder="1">
      <alignment/>
      <protection/>
    </xf>
    <xf numFmtId="39" fontId="29" fillId="0" borderId="11" xfId="136" applyNumberFormat="1" applyFont="1" applyFill="1" applyBorder="1">
      <alignment/>
      <protection/>
    </xf>
    <xf numFmtId="39" fontId="29" fillId="0" borderId="0" xfId="136" applyNumberFormat="1" applyFont="1" applyBorder="1">
      <alignment/>
      <protection/>
    </xf>
    <xf numFmtId="39" fontId="17" fillId="0" borderId="0" xfId="136" applyNumberFormat="1" applyFont="1" applyFill="1" applyBorder="1">
      <alignment/>
      <protection/>
    </xf>
    <xf numFmtId="203" fontId="19" fillId="0" borderId="0" xfId="136" applyNumberFormat="1" applyFont="1" applyFill="1">
      <alignment/>
      <protection/>
    </xf>
    <xf numFmtId="39" fontId="37" fillId="0" borderId="31" xfId="0" applyNumberFormat="1" applyFont="1" applyFill="1" applyBorder="1" applyAlignment="1" applyProtection="1">
      <alignment horizontal="left"/>
      <protection/>
    </xf>
    <xf numFmtId="0" fontId="5" fillId="0" borderId="0" xfId="136" applyFont="1" applyAlignment="1">
      <alignment wrapText="1"/>
      <protection/>
    </xf>
    <xf numFmtId="0" fontId="4" fillId="0" borderId="0" xfId="0" applyNumberFormat="1" applyFont="1" applyFill="1" applyAlignment="1">
      <alignment horizontal="left"/>
    </xf>
    <xf numFmtId="180" fontId="19" fillId="0" borderId="0" xfId="136" applyNumberFormat="1" applyFont="1" applyFill="1" applyAlignment="1">
      <alignment horizontal="right"/>
      <protection/>
    </xf>
    <xf numFmtId="39" fontId="24" fillId="0" borderId="25" xfId="0" applyNumberFormat="1" applyFont="1" applyFill="1" applyBorder="1" applyAlignment="1" applyProtection="1">
      <alignment/>
      <protection/>
    </xf>
    <xf numFmtId="39" fontId="24" fillId="0" borderId="25" xfId="0" applyNumberFormat="1" applyFont="1" applyFill="1" applyBorder="1" applyAlignment="1">
      <alignment/>
    </xf>
    <xf numFmtId="42" fontId="17" fillId="0" borderId="0" xfId="136" applyNumberFormat="1" applyFont="1" applyFill="1" applyAlignment="1">
      <alignment horizontal="center"/>
      <protection/>
    </xf>
    <xf numFmtId="39" fontId="26" fillId="0" borderId="11" xfId="60" applyNumberFormat="1" applyFont="1" applyFill="1" applyBorder="1" applyProtection="1">
      <alignment/>
      <protection locked="0"/>
    </xf>
    <xf numFmtId="175" fontId="37" fillId="0" borderId="0" xfId="0" applyNumberFormat="1" applyFont="1" applyAlignment="1">
      <alignment horizontal="center"/>
    </xf>
    <xf numFmtId="39" fontId="28" fillId="0" borderId="20" xfId="136" applyNumberFormat="1" applyFont="1" applyFill="1" applyBorder="1" quotePrefix="1">
      <alignment/>
      <protection/>
    </xf>
    <xf numFmtId="0" fontId="26" fillId="0" borderId="0" xfId="0" applyNumberFormat="1" applyFont="1" applyAlignment="1">
      <alignment horizontal="center"/>
    </xf>
    <xf numFmtId="175" fontId="26" fillId="0" borderId="0" xfId="0" applyFont="1" applyAlignment="1">
      <alignment horizontal="center"/>
    </xf>
    <xf numFmtId="39" fontId="24" fillId="0" borderId="0" xfId="137" applyNumberFormat="1" applyFont="1" applyFill="1" applyAlignment="1">
      <alignment horizontal="center"/>
      <protection/>
    </xf>
    <xf numFmtId="0" fontId="19" fillId="0" borderId="0" xfId="136" applyFont="1" applyAlignment="1">
      <alignment horizontal="center"/>
      <protection/>
    </xf>
    <xf numFmtId="39" fontId="26" fillId="0" borderId="0" xfId="137" applyNumberFormat="1" applyFont="1" applyAlignment="1">
      <alignment horizontal="center"/>
      <protection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Fill="1" applyAlignment="1">
      <alignment horizontal="center"/>
    </xf>
    <xf numFmtId="175" fontId="21" fillId="0" borderId="21" xfId="0" applyFont="1" applyFill="1" applyBorder="1" applyAlignment="1">
      <alignment horizontal="left"/>
    </xf>
    <xf numFmtId="175" fontId="21" fillId="0" borderId="22" xfId="0" applyFont="1" applyFill="1" applyBorder="1" applyAlignment="1">
      <alignment horizontal="left"/>
    </xf>
    <xf numFmtId="175" fontId="21" fillId="0" borderId="0" xfId="0" applyFont="1" applyFill="1" applyBorder="1" applyAlignment="1">
      <alignment horizontal="left"/>
    </xf>
    <xf numFmtId="175" fontId="21" fillId="0" borderId="20" xfId="0" applyFont="1" applyFill="1" applyBorder="1" applyAlignment="1">
      <alignment horizontal="left"/>
    </xf>
    <xf numFmtId="175" fontId="21" fillId="0" borderId="23" xfId="0" applyFont="1" applyFill="1" applyBorder="1" applyAlignment="1">
      <alignment horizontal="left"/>
    </xf>
    <xf numFmtId="175" fontId="21" fillId="0" borderId="24" xfId="0" applyFont="1" applyFill="1" applyBorder="1" applyAlignment="1">
      <alignment horizontal="left"/>
    </xf>
    <xf numFmtId="0" fontId="17" fillId="0" borderId="0" xfId="136" applyFont="1" applyFill="1" applyBorder="1" applyAlignment="1" applyProtection="1">
      <alignment horizontal="center"/>
      <protection locked="0"/>
    </xf>
    <xf numFmtId="0" fontId="45" fillId="0" borderId="23" xfId="136" applyFont="1" applyFill="1" applyBorder="1" applyAlignment="1">
      <alignment horizontal="right" vertical="center"/>
      <protection/>
    </xf>
    <xf numFmtId="175" fontId="21" fillId="0" borderId="10" xfId="0" applyFont="1" applyBorder="1" applyAlignment="1">
      <alignment horizontal="center"/>
    </xf>
    <xf numFmtId="175" fontId="21" fillId="0" borderId="21" xfId="0" applyFont="1" applyBorder="1" applyAlignment="1">
      <alignment horizontal="center"/>
    </xf>
    <xf numFmtId="175" fontId="21" fillId="0" borderId="22" xfId="0" applyFont="1" applyBorder="1" applyAlignment="1">
      <alignment horizontal="center"/>
    </xf>
    <xf numFmtId="175" fontId="21" fillId="0" borderId="11" xfId="0" applyFont="1" applyBorder="1" applyAlignment="1">
      <alignment horizontal="center"/>
    </xf>
    <xf numFmtId="175" fontId="21" fillId="0" borderId="0" xfId="0" applyFont="1" applyBorder="1" applyAlignment="1">
      <alignment horizontal="center"/>
    </xf>
    <xf numFmtId="175" fontId="21" fillId="0" borderId="20" xfId="0" applyFont="1" applyBorder="1" applyAlignment="1">
      <alignment horizontal="center"/>
    </xf>
    <xf numFmtId="175" fontId="21" fillId="0" borderId="12" xfId="0" applyFont="1" applyBorder="1" applyAlignment="1">
      <alignment horizontal="center"/>
    </xf>
    <xf numFmtId="175" fontId="21" fillId="0" borderId="23" xfId="0" applyFont="1" applyBorder="1" applyAlignment="1">
      <alignment horizontal="center"/>
    </xf>
    <xf numFmtId="175" fontId="21" fillId="0" borderId="24" xfId="0" applyFont="1" applyBorder="1" applyAlignment="1">
      <alignment horizontal="center"/>
    </xf>
    <xf numFmtId="0" fontId="17" fillId="0" borderId="0" xfId="137" applyFont="1" applyAlignment="1">
      <alignment horizontal="center"/>
      <protection/>
    </xf>
    <xf numFmtId="17" fontId="17" fillId="0" borderId="0" xfId="137" applyNumberFormat="1" applyFont="1" applyFill="1" applyBorder="1" applyAlignment="1" quotePrefix="1">
      <alignment horizontal="center" vertical="center"/>
      <protection/>
    </xf>
    <xf numFmtId="4" fontId="5" fillId="0" borderId="14" xfId="137" applyNumberFormat="1" applyFont="1" applyFill="1" applyBorder="1" applyAlignment="1">
      <alignment horizontal="center"/>
      <protection/>
    </xf>
    <xf numFmtId="0" fontId="5" fillId="0" borderId="14" xfId="137" applyFont="1" applyFill="1" applyBorder="1" applyAlignment="1">
      <alignment horizontal="center"/>
      <protection/>
    </xf>
    <xf numFmtId="0" fontId="34" fillId="0" borderId="0" xfId="0" applyNumberFormat="1" applyFont="1" applyFill="1" applyAlignment="1">
      <alignment horizontal="center"/>
    </xf>
    <xf numFmtId="0" fontId="34" fillId="0" borderId="0" xfId="0" applyNumberFormat="1" applyFont="1" applyAlignment="1">
      <alignment horizontal="center"/>
    </xf>
    <xf numFmtId="39" fontId="34" fillId="0" borderId="0" xfId="137" applyNumberFormat="1" applyFont="1" applyAlignment="1">
      <alignment horizontal="center"/>
      <protection/>
    </xf>
    <xf numFmtId="175" fontId="34" fillId="0" borderId="0" xfId="0" applyFont="1" applyAlignment="1">
      <alignment horizontal="center"/>
    </xf>
    <xf numFmtId="175" fontId="12" fillId="0" borderId="10" xfId="0" applyFont="1" applyBorder="1" applyAlignment="1">
      <alignment horizontal="left"/>
    </xf>
    <xf numFmtId="175" fontId="12" fillId="0" borderId="21" xfId="0" applyFont="1" applyBorder="1" applyAlignment="1">
      <alignment horizontal="left"/>
    </xf>
    <xf numFmtId="175" fontId="12" fillId="0" borderId="22" xfId="0" applyFont="1" applyBorder="1" applyAlignment="1">
      <alignment horizontal="left"/>
    </xf>
    <xf numFmtId="175" fontId="12" fillId="0" borderId="11" xfId="0" applyFont="1" applyBorder="1" applyAlignment="1">
      <alignment horizontal="left"/>
    </xf>
    <xf numFmtId="175" fontId="12" fillId="0" borderId="0" xfId="0" applyFont="1" applyBorder="1" applyAlignment="1">
      <alignment horizontal="left"/>
    </xf>
    <xf numFmtId="175" fontId="12" fillId="0" borderId="20" xfId="0" applyFont="1" applyBorder="1" applyAlignment="1">
      <alignment horizontal="left"/>
    </xf>
    <xf numFmtId="175" fontId="12" fillId="0" borderId="12" xfId="0" applyFont="1" applyBorder="1" applyAlignment="1">
      <alignment horizontal="left"/>
    </xf>
    <xf numFmtId="175" fontId="12" fillId="0" borderId="23" xfId="0" applyFont="1" applyBorder="1" applyAlignment="1">
      <alignment horizontal="left"/>
    </xf>
    <xf numFmtId="175" fontId="12" fillId="0" borderId="24" xfId="0" applyFont="1" applyBorder="1" applyAlignment="1">
      <alignment horizontal="left"/>
    </xf>
    <xf numFmtId="0" fontId="21" fillId="0" borderId="0" xfId="137" applyFont="1" applyBorder="1" applyAlignment="1">
      <alignment horizontal="center"/>
      <protection/>
    </xf>
    <xf numFmtId="4" fontId="5" fillId="0" borderId="18" xfId="137" applyNumberFormat="1" applyFont="1" applyFill="1" applyBorder="1" applyAlignment="1">
      <alignment horizontal="center"/>
      <protection/>
    </xf>
    <xf numFmtId="4" fontId="5" fillId="0" borderId="42" xfId="137" applyNumberFormat="1" applyFont="1" applyFill="1" applyBorder="1" applyAlignment="1">
      <alignment horizontal="center"/>
      <protection/>
    </xf>
    <xf numFmtId="0" fontId="21" fillId="0" borderId="0" xfId="136" applyFont="1" applyAlignment="1">
      <alignment horizontal="center"/>
      <protection/>
    </xf>
    <xf numFmtId="175" fontId="31" fillId="0" borderId="0" xfId="0" applyFont="1" applyAlignment="1">
      <alignment horizontal="center"/>
    </xf>
    <xf numFmtId="0" fontId="21" fillId="0" borderId="0" xfId="137" applyFont="1" applyFill="1" applyAlignment="1">
      <alignment horizontal="center"/>
      <protection/>
    </xf>
    <xf numFmtId="0" fontId="30" fillId="0" borderId="11" xfId="137" applyFont="1" applyBorder="1" applyAlignment="1">
      <alignment horizontal="left"/>
      <protection/>
    </xf>
    <xf numFmtId="0" fontId="30" fillId="0" borderId="20" xfId="137" applyFont="1" applyBorder="1" applyAlignment="1">
      <alignment horizontal="left"/>
      <protection/>
    </xf>
    <xf numFmtId="39" fontId="31" fillId="0" borderId="0" xfId="137" applyNumberFormat="1" applyFont="1" applyAlignment="1">
      <alignment horizontal="center"/>
      <protection/>
    </xf>
    <xf numFmtId="0" fontId="44" fillId="0" borderId="0" xfId="136" applyFont="1" applyAlignment="1">
      <alignment horizontal="center"/>
      <protection/>
    </xf>
    <xf numFmtId="170" fontId="36" fillId="32" borderId="39" xfId="0" applyNumberFormat="1" applyFont="1" applyFill="1" applyBorder="1" applyAlignment="1" applyProtection="1">
      <alignment horizontal="center" vertical="center" wrapText="1"/>
      <protection/>
    </xf>
    <xf numFmtId="170" fontId="36" fillId="32" borderId="40" xfId="0" applyNumberFormat="1" applyFont="1" applyFill="1" applyBorder="1" applyAlignment="1" applyProtection="1">
      <alignment horizontal="center" vertical="center" wrapText="1"/>
      <protection/>
    </xf>
    <xf numFmtId="170" fontId="36" fillId="32" borderId="39" xfId="0" applyNumberFormat="1" applyFont="1" applyFill="1" applyBorder="1" applyAlignment="1" applyProtection="1">
      <alignment horizontal="center" vertical="center"/>
      <protection/>
    </xf>
    <xf numFmtId="170" fontId="36" fillId="32" borderId="40" xfId="0" applyNumberFormat="1" applyFont="1" applyFill="1" applyBorder="1" applyAlignment="1" applyProtection="1">
      <alignment horizontal="center" vertical="center"/>
      <protection/>
    </xf>
    <xf numFmtId="39" fontId="37" fillId="0" borderId="0" xfId="137" applyNumberFormat="1" applyFont="1" applyAlignment="1">
      <alignment horizontal="center"/>
      <protection/>
    </xf>
    <xf numFmtId="0" fontId="37" fillId="0" borderId="0" xfId="0" applyNumberFormat="1" applyFont="1" applyFill="1" applyAlignment="1">
      <alignment horizontal="left"/>
    </xf>
    <xf numFmtId="170" fontId="24" fillId="0" borderId="0" xfId="0" applyNumberFormat="1" applyFont="1" applyAlignment="1" applyProtection="1">
      <alignment horizontal="center"/>
      <protection/>
    </xf>
    <xf numFmtId="176" fontId="36" fillId="32" borderId="39" xfId="0" applyNumberFormat="1" applyFont="1" applyFill="1" applyBorder="1" applyAlignment="1" applyProtection="1">
      <alignment horizontal="center" vertical="center" wrapText="1"/>
      <protection/>
    </xf>
    <xf numFmtId="176" fontId="36" fillId="32" borderId="40" xfId="0" applyNumberFormat="1" applyFont="1" applyFill="1" applyBorder="1" applyAlignment="1" applyProtection="1">
      <alignment horizontal="center" vertical="center" wrapText="1"/>
      <protection/>
    </xf>
    <xf numFmtId="176" fontId="90" fillId="0" borderId="33" xfId="0" applyNumberFormat="1" applyFont="1" applyFill="1" applyBorder="1" applyAlignment="1" applyProtection="1">
      <alignment horizontal="center"/>
      <protection/>
    </xf>
    <xf numFmtId="175" fontId="1" fillId="0" borderId="0" xfId="0" applyFont="1" applyAlignment="1">
      <alignment horizontal="center"/>
    </xf>
    <xf numFmtId="0" fontId="37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170" fontId="35" fillId="0" borderId="10" xfId="0" applyNumberFormat="1" applyFont="1" applyBorder="1" applyAlignment="1" applyProtection="1">
      <alignment horizontal="left"/>
      <protection/>
    </xf>
    <xf numFmtId="170" fontId="35" fillId="0" borderId="21" xfId="0" applyNumberFormat="1" applyFont="1" applyBorder="1" applyAlignment="1" applyProtection="1">
      <alignment horizontal="left"/>
      <protection/>
    </xf>
    <xf numFmtId="170" fontId="35" fillId="0" borderId="22" xfId="0" applyNumberFormat="1" applyFont="1" applyBorder="1" applyAlignment="1" applyProtection="1">
      <alignment horizontal="left"/>
      <protection/>
    </xf>
    <xf numFmtId="170" fontId="35" fillId="0" borderId="11" xfId="0" applyNumberFormat="1" applyFont="1" applyBorder="1" applyAlignment="1" applyProtection="1">
      <alignment horizontal="left"/>
      <protection/>
    </xf>
    <xf numFmtId="170" fontId="35" fillId="0" borderId="0" xfId="0" applyNumberFormat="1" applyFont="1" applyBorder="1" applyAlignment="1" applyProtection="1">
      <alignment horizontal="left"/>
      <protection/>
    </xf>
    <xf numFmtId="170" fontId="35" fillId="0" borderId="20" xfId="0" applyNumberFormat="1" applyFont="1" applyBorder="1" applyAlignment="1" applyProtection="1">
      <alignment horizontal="left"/>
      <protection/>
    </xf>
    <xf numFmtId="170" fontId="35" fillId="0" borderId="12" xfId="0" applyNumberFormat="1" applyFont="1" applyBorder="1" applyAlignment="1" applyProtection="1">
      <alignment horizontal="left"/>
      <protection/>
    </xf>
    <xf numFmtId="170" fontId="35" fillId="0" borderId="23" xfId="0" applyNumberFormat="1" applyFont="1" applyBorder="1" applyAlignment="1" applyProtection="1">
      <alignment horizontal="left"/>
      <protection/>
    </xf>
    <xf numFmtId="170" fontId="35" fillId="0" borderId="24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center"/>
    </xf>
    <xf numFmtId="39" fontId="4" fillId="0" borderId="0" xfId="137" applyNumberFormat="1" applyFont="1" applyAlignment="1">
      <alignment horizontal="center"/>
      <protection/>
    </xf>
    <xf numFmtId="0" fontId="5" fillId="0" borderId="0" xfId="137" applyFont="1" applyFill="1" applyAlignment="1">
      <alignment horizontal="center"/>
      <protection/>
    </xf>
    <xf numFmtId="175" fontId="82" fillId="35" borderId="0" xfId="0" applyFont="1" applyFill="1" applyBorder="1" applyAlignment="1" applyProtection="1">
      <alignment horizontal="center" vertical="center"/>
      <protection/>
    </xf>
    <xf numFmtId="0" fontId="5" fillId="0" borderId="0" xfId="136" applyFont="1" applyAlignment="1">
      <alignment horizontal="center"/>
      <protection/>
    </xf>
    <xf numFmtId="39" fontId="38" fillId="0" borderId="0" xfId="137" applyNumberFormat="1" applyFont="1" applyAlignment="1">
      <alignment horizontal="center"/>
      <protection/>
    </xf>
    <xf numFmtId="0" fontId="4" fillId="0" borderId="0" xfId="0" applyNumberFormat="1" applyFont="1" applyFill="1" applyAlignment="1">
      <alignment horizontal="center"/>
    </xf>
    <xf numFmtId="0" fontId="43" fillId="0" borderId="0" xfId="137" applyFont="1" applyFill="1" applyAlignment="1">
      <alignment horizontal="center"/>
      <protection/>
    </xf>
    <xf numFmtId="0" fontId="4" fillId="0" borderId="0" xfId="0" applyNumberFormat="1" applyFont="1" applyAlignment="1">
      <alignment horizontal="left" wrapText="1"/>
    </xf>
    <xf numFmtId="40" fontId="37" fillId="0" borderId="0" xfId="0" applyNumberFormat="1" applyFont="1" applyAlignment="1">
      <alignment horizontal="center"/>
    </xf>
    <xf numFmtId="170" fontId="24" fillId="0" borderId="0" xfId="0" applyNumberFormat="1" applyFont="1" applyBorder="1" applyAlignment="1" applyProtection="1">
      <alignment horizontal="center"/>
      <protection/>
    </xf>
    <xf numFmtId="170" fontId="33" fillId="0" borderId="0" xfId="0" applyNumberFormat="1" applyFont="1" applyBorder="1" applyAlignment="1" applyProtection="1">
      <alignment horizontal="right"/>
      <protection/>
    </xf>
  </cellXfs>
  <cellStyles count="1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2" xfId="60"/>
    <cellStyle name="Normal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2 2 3" xfId="68"/>
    <cellStyle name="Normal 3 2 2 3 2" xfId="69"/>
    <cellStyle name="Normal 3 2 2 4" xfId="70"/>
    <cellStyle name="Normal 3 2 3" xfId="71"/>
    <cellStyle name="Normal 3 2 3 2" xfId="72"/>
    <cellStyle name="Normal 3 2 3 3" xfId="73"/>
    <cellStyle name="Normal 3 2 4" xfId="74"/>
    <cellStyle name="Normal 3 2 4 2" xfId="75"/>
    <cellStyle name="Normal 3 2 5" xfId="76"/>
    <cellStyle name="Normal 3 2 5 2" xfId="77"/>
    <cellStyle name="Normal 3 2 6" xfId="78"/>
    <cellStyle name="Normal 3 3" xfId="79"/>
    <cellStyle name="Normal 3 3 2" xfId="80"/>
    <cellStyle name="Normal 3 3 2 2" xfId="81"/>
    <cellStyle name="Normal 3 3 3" xfId="82"/>
    <cellStyle name="Normal 3 3 3 2" xfId="83"/>
    <cellStyle name="Normal 3 3 4" xfId="84"/>
    <cellStyle name="Normal 3 4" xfId="85"/>
    <cellStyle name="Normal 3 4 2" xfId="86"/>
    <cellStyle name="Normal 3 4 3" xfId="87"/>
    <cellStyle name="Normal 3 5" xfId="88"/>
    <cellStyle name="Normal 3 5 2" xfId="89"/>
    <cellStyle name="Normal 3 6" xfId="90"/>
    <cellStyle name="Normal 3 6 2" xfId="91"/>
    <cellStyle name="Normal 3 7" xfId="92"/>
    <cellStyle name="Normal 3 7 2" xfId="93"/>
    <cellStyle name="Normal 3 8" xfId="94"/>
    <cellStyle name="Normal 3 9" xfId="95"/>
    <cellStyle name="Normal 4" xfId="96"/>
    <cellStyle name="Normal 4 2" xfId="97"/>
    <cellStyle name="Normal 4 2 2" xfId="98"/>
    <cellStyle name="Normal 4 3" xfId="99"/>
    <cellStyle name="Normal 4 3 2" xfId="100"/>
    <cellStyle name="Normal 4 4" xfId="101"/>
    <cellStyle name="Normal 4 5" xfId="102"/>
    <cellStyle name="Normal 4 6" xfId="103"/>
    <cellStyle name="Normal 5" xfId="104"/>
    <cellStyle name="Normal 5 2" xfId="105"/>
    <cellStyle name="Normal 5 2 2" xfId="106"/>
    <cellStyle name="Normal 5 2 2 2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4" xfId="113"/>
    <cellStyle name="Normal 5 4 2" xfId="114"/>
    <cellStyle name="Normal 5 5" xfId="115"/>
    <cellStyle name="Normal 5 5 2" xfId="116"/>
    <cellStyle name="Normal 5 6" xfId="117"/>
    <cellStyle name="Normal 6" xfId="118"/>
    <cellStyle name="Normal 6 2" xfId="119"/>
    <cellStyle name="Normal 6 2 2" xfId="120"/>
    <cellStyle name="Normal 6 2 2 2" xfId="121"/>
    <cellStyle name="Normal 6 2 3" xfId="122"/>
    <cellStyle name="Normal 6 2 3 2" xfId="123"/>
    <cellStyle name="Normal 6 2 4" xfId="124"/>
    <cellStyle name="Normal 6 3" xfId="125"/>
    <cellStyle name="Normal 6 3 2" xfId="126"/>
    <cellStyle name="Normal 6 4" xfId="127"/>
    <cellStyle name="Normal 6 4 2" xfId="128"/>
    <cellStyle name="Normal 6 5" xfId="129"/>
    <cellStyle name="Normal 6 5 2" xfId="130"/>
    <cellStyle name="Normal 6 6" xfId="131"/>
    <cellStyle name="Normal 7" xfId="132"/>
    <cellStyle name="Normal 8" xfId="133"/>
    <cellStyle name="Normal 8 2" xfId="134"/>
    <cellStyle name="Normal 9" xfId="135"/>
    <cellStyle name="Normal_BALA04" xfId="136"/>
    <cellStyle name="Normal_DEMOS04" xfId="137"/>
    <cellStyle name="Nota" xfId="138"/>
    <cellStyle name="Percent" xfId="139"/>
    <cellStyle name="Saída" xfId="140"/>
    <cellStyle name="Comma [0]" xfId="141"/>
    <cellStyle name="Texto de Aviso" xfId="142"/>
    <cellStyle name="Texto Explicativo" xfId="143"/>
    <cellStyle name="Título" xfId="144"/>
    <cellStyle name="Título 1" xfId="145"/>
    <cellStyle name="Título 2" xfId="146"/>
    <cellStyle name="Título 3" xfId="147"/>
    <cellStyle name="Título 4" xfId="148"/>
    <cellStyle name="Total" xfId="149"/>
    <cellStyle name="Comma" xfId="150"/>
    <cellStyle name="Vírgula 2" xfId="151"/>
    <cellStyle name="Vírgula 2 2" xfId="152"/>
    <cellStyle name="Vírgula 2 3" xfId="153"/>
    <cellStyle name="Vírgula 3" xfId="154"/>
    <cellStyle name="Vírgula 3 2" xfId="155"/>
    <cellStyle name="Vírgula 4" xfId="156"/>
    <cellStyle name="Vírgula 5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3257550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162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47</xdr:row>
      <xdr:rowOff>38100</xdr:rowOff>
    </xdr:from>
    <xdr:to>
      <xdr:col>1</xdr:col>
      <xdr:colOff>3057525</xdr:colOff>
      <xdr:row>50</xdr:row>
      <xdr:rowOff>0</xdr:rowOff>
    </xdr:to>
    <xdr:pic>
      <xdr:nvPicPr>
        <xdr:cNvPr id="2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325100"/>
          <a:ext cx="3028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28575</xdr:rowOff>
    </xdr:from>
    <xdr:to>
      <xdr:col>1</xdr:col>
      <xdr:colOff>2143125</xdr:colOff>
      <xdr:row>3</xdr:row>
      <xdr:rowOff>190500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64</xdr:row>
      <xdr:rowOff>47625</xdr:rowOff>
    </xdr:from>
    <xdr:to>
      <xdr:col>1</xdr:col>
      <xdr:colOff>2066925</xdr:colOff>
      <xdr:row>66</xdr:row>
      <xdr:rowOff>142875</xdr:rowOff>
    </xdr:to>
    <xdr:pic>
      <xdr:nvPicPr>
        <xdr:cNvPr id="2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06425"/>
          <a:ext cx="2038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57150</xdr:rowOff>
    </xdr:from>
    <xdr:to>
      <xdr:col>1</xdr:col>
      <xdr:colOff>2305050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1314450</xdr:colOff>
      <xdr:row>3</xdr:row>
      <xdr:rowOff>142875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1952625</xdr:colOff>
      <xdr:row>3</xdr:row>
      <xdr:rowOff>180975</xdr:rowOff>
    </xdr:to>
    <xdr:pic>
      <xdr:nvPicPr>
        <xdr:cNvPr id="1" name="Picture 1" descr="logocodevasf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1438275</xdr:colOff>
      <xdr:row>3</xdr:row>
      <xdr:rowOff>161925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FC\1&#186;%20TRIM_%20INDIRETO-2022%20-%20D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DFC"/>
      <sheetName val="MONTAGEM"/>
      <sheetName val="MARÇO-2022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3"/>
  <sheetViews>
    <sheetView showGridLines="0" tabSelected="1" zoomScale="90" zoomScaleNormal="90" workbookViewId="0" topLeftCell="A1">
      <selection activeCell="E27" sqref="E27"/>
    </sheetView>
  </sheetViews>
  <sheetFormatPr defaultColWidth="9.33203125" defaultRowHeight="10.5"/>
  <cols>
    <col min="1" max="1" width="1.83203125" style="2" customWidth="1"/>
    <col min="2" max="2" width="72.16015625" style="2" customWidth="1"/>
    <col min="3" max="3" width="9.83203125" style="53" customWidth="1"/>
    <col min="4" max="4" width="29.66015625" style="2" customWidth="1"/>
    <col min="5" max="5" width="27.66015625" style="2" customWidth="1"/>
    <col min="6" max="6" width="85" style="2" customWidth="1"/>
    <col min="7" max="7" width="9.83203125" style="53" customWidth="1"/>
    <col min="8" max="8" width="26.33203125" style="2" bestFit="1" customWidth="1"/>
    <col min="9" max="9" width="32.83203125" style="2" customWidth="1"/>
    <col min="10" max="10" width="1.5" style="2" customWidth="1"/>
    <col min="11" max="11" width="20" style="2" bestFit="1" customWidth="1"/>
    <col min="12" max="12" width="20.16015625" style="2" bestFit="1" customWidth="1"/>
    <col min="13" max="13" width="23.33203125" style="255" bestFit="1" customWidth="1"/>
    <col min="14" max="14" width="21" style="255" bestFit="1" customWidth="1"/>
    <col min="15" max="16384" width="9.33203125" style="2" customWidth="1"/>
  </cols>
  <sheetData>
    <row r="1" ht="8.25" customHeight="1"/>
    <row r="2" spans="2:9" ht="15">
      <c r="B2" s="3"/>
      <c r="C2" s="467" t="s">
        <v>246</v>
      </c>
      <c r="D2" s="467"/>
      <c r="E2" s="467"/>
      <c r="F2" s="467"/>
      <c r="G2" s="467"/>
      <c r="H2" s="467"/>
      <c r="I2" s="468"/>
    </row>
    <row r="3" spans="2:9" ht="15">
      <c r="B3" s="4"/>
      <c r="C3" s="469" t="s">
        <v>26</v>
      </c>
      <c r="D3" s="469"/>
      <c r="E3" s="469"/>
      <c r="F3" s="469"/>
      <c r="G3" s="469"/>
      <c r="H3" s="469"/>
      <c r="I3" s="470"/>
    </row>
    <row r="4" spans="2:9" ht="15">
      <c r="B4" s="5"/>
      <c r="C4" s="471" t="s">
        <v>6</v>
      </c>
      <c r="D4" s="471"/>
      <c r="E4" s="471"/>
      <c r="F4" s="471"/>
      <c r="G4" s="471"/>
      <c r="H4" s="471"/>
      <c r="I4" s="472"/>
    </row>
    <row r="5" spans="2:13" ht="19.5">
      <c r="B5" s="6"/>
      <c r="C5" s="52"/>
      <c r="D5" s="7"/>
      <c r="E5" s="7"/>
      <c r="F5" s="7"/>
      <c r="G5"/>
      <c r="H5"/>
      <c r="I5"/>
      <c r="M5"/>
    </row>
    <row r="6" spans="2:13" ht="15.75">
      <c r="B6" s="473" t="s">
        <v>275</v>
      </c>
      <c r="C6" s="473"/>
      <c r="D6" s="473"/>
      <c r="E6" s="473"/>
      <c r="F6" s="473"/>
      <c r="G6" s="473"/>
      <c r="H6" s="473"/>
      <c r="I6" s="473"/>
      <c r="M6"/>
    </row>
    <row r="7" spans="2:9" ht="15.75">
      <c r="B7" s="473" t="s">
        <v>338</v>
      </c>
      <c r="C7" s="473"/>
      <c r="D7" s="473"/>
      <c r="E7" s="473"/>
      <c r="F7" s="473"/>
      <c r="G7" s="473"/>
      <c r="H7" s="473"/>
      <c r="I7" s="473"/>
    </row>
    <row r="8" spans="8:10" ht="15">
      <c r="H8" s="474" t="s">
        <v>79</v>
      </c>
      <c r="I8" s="474"/>
      <c r="J8" s="383"/>
    </row>
    <row r="9" spans="2:9" ht="15.75">
      <c r="B9" s="377" t="s">
        <v>14</v>
      </c>
      <c r="C9" s="377" t="s">
        <v>23</v>
      </c>
      <c r="D9" s="379" t="s">
        <v>337</v>
      </c>
      <c r="E9" s="379" t="s">
        <v>334</v>
      </c>
      <c r="F9" s="377" t="s">
        <v>0</v>
      </c>
      <c r="G9" s="377" t="s">
        <v>23</v>
      </c>
      <c r="H9" s="379" t="s">
        <v>337</v>
      </c>
      <c r="I9" s="379" t="s">
        <v>334</v>
      </c>
    </row>
    <row r="10" spans="2:9" ht="15.75">
      <c r="B10" s="199" t="s">
        <v>100</v>
      </c>
      <c r="C10" s="103"/>
      <c r="D10" s="102">
        <f>D12+D13+D15</f>
        <v>330419615.49</v>
      </c>
      <c r="E10" s="349">
        <f>E12+E13+E15</f>
        <v>349978087.76000005</v>
      </c>
      <c r="F10" s="100" t="s">
        <v>117</v>
      </c>
      <c r="G10" s="103"/>
      <c r="H10" s="102">
        <f>H12+H15+H16+H17</f>
        <v>3283197840.2899995</v>
      </c>
      <c r="I10" s="102">
        <f>I12+I15+I16+I17</f>
        <v>3186987640.4000006</v>
      </c>
    </row>
    <row r="11" spans="2:9" ht="15">
      <c r="B11" s="198"/>
      <c r="C11" s="94"/>
      <c r="D11" s="94"/>
      <c r="E11" s="351"/>
      <c r="F11" s="94"/>
      <c r="G11" s="94"/>
      <c r="H11" s="94"/>
      <c r="I11" s="94"/>
    </row>
    <row r="12" spans="2:9" ht="15.75">
      <c r="B12" s="199" t="s">
        <v>28</v>
      </c>
      <c r="C12" s="101" t="s">
        <v>86</v>
      </c>
      <c r="D12" s="102">
        <f>D56</f>
        <v>150008963.53</v>
      </c>
      <c r="E12" s="349">
        <f>E56</f>
        <v>180844163.98000002</v>
      </c>
      <c r="F12" s="100" t="s">
        <v>29</v>
      </c>
      <c r="G12" s="103">
        <v>10</v>
      </c>
      <c r="H12" s="102">
        <f>SUM(H13:H14)</f>
        <v>58992893.269999996</v>
      </c>
      <c r="I12" s="102">
        <f>SUM(I13:I14)</f>
        <v>69611469.67</v>
      </c>
    </row>
    <row r="13" spans="2:16" ht="15.75">
      <c r="B13" s="199" t="s">
        <v>168</v>
      </c>
      <c r="C13" s="101" t="s">
        <v>70</v>
      </c>
      <c r="D13" s="105">
        <f>SUM(D14:D14)</f>
        <v>68319018.69</v>
      </c>
      <c r="E13" s="459">
        <f>SUM(E14:E14)</f>
        <v>62509652.74999999</v>
      </c>
      <c r="F13" s="94" t="s">
        <v>263</v>
      </c>
      <c r="G13" s="103"/>
      <c r="H13" s="104">
        <f>H57+H58+H59+H60</f>
        <v>52458622.16</v>
      </c>
      <c r="I13" s="104">
        <f>I57+I58+I59+I60</f>
        <v>61098743.5</v>
      </c>
      <c r="P13" s="413"/>
    </row>
    <row r="14" spans="2:9" ht="15.75">
      <c r="B14" s="198" t="s">
        <v>45</v>
      </c>
      <c r="C14" s="103"/>
      <c r="D14" s="104">
        <f>D61+D62</f>
        <v>68319018.69</v>
      </c>
      <c r="E14" s="348">
        <f>E61+E62</f>
        <v>62509652.74999999</v>
      </c>
      <c r="F14" s="94" t="s">
        <v>197</v>
      </c>
      <c r="G14" s="90"/>
      <c r="H14" s="107">
        <f>H61</f>
        <v>6534271.11</v>
      </c>
      <c r="I14" s="107">
        <f>I61</f>
        <v>8512726.17</v>
      </c>
    </row>
    <row r="15" spans="2:9" ht="15.75">
      <c r="B15" s="199" t="s">
        <v>35</v>
      </c>
      <c r="C15" s="101" t="s">
        <v>71</v>
      </c>
      <c r="D15" s="102">
        <f>SUM(D16:D20)</f>
        <v>112091633.27</v>
      </c>
      <c r="E15" s="349">
        <f>SUM(E16:E20)</f>
        <v>106624271.03000002</v>
      </c>
      <c r="F15" s="100" t="s">
        <v>244</v>
      </c>
      <c r="G15" s="103">
        <v>11</v>
      </c>
      <c r="H15" s="108">
        <f>H64</f>
        <v>104992887.92999999</v>
      </c>
      <c r="I15" s="108">
        <f>I64</f>
        <v>57463274.2</v>
      </c>
    </row>
    <row r="16" spans="2:11" ht="15.75">
      <c r="B16" s="353" t="s">
        <v>3</v>
      </c>
      <c r="C16" s="103"/>
      <c r="D16" s="104">
        <f>D64</f>
        <v>2161786.0300000003</v>
      </c>
      <c r="E16" s="348">
        <f>E64</f>
        <v>1807181.59</v>
      </c>
      <c r="F16" s="100" t="s">
        <v>40</v>
      </c>
      <c r="G16" s="109">
        <v>12</v>
      </c>
      <c r="H16" s="102">
        <f>H66+H69+H72</f>
        <v>3119212059.0899997</v>
      </c>
      <c r="I16" s="102">
        <f>I69+I72</f>
        <v>3059912896.5300007</v>
      </c>
      <c r="K16" s="196"/>
    </row>
    <row r="17" spans="2:11" ht="15.75">
      <c r="B17" s="344" t="s">
        <v>36</v>
      </c>
      <c r="C17" s="103"/>
      <c r="D17" s="104">
        <f>D65</f>
        <v>4219051.610000001</v>
      </c>
      <c r="E17" s="348">
        <f>E65</f>
        <v>4219051.610000001</v>
      </c>
      <c r="F17" s="100"/>
      <c r="G17" s="109"/>
      <c r="H17" s="257"/>
      <c r="I17" s="257"/>
      <c r="K17" s="196"/>
    </row>
    <row r="18" spans="2:16" ht="15.75">
      <c r="B18" s="344" t="s">
        <v>167</v>
      </c>
      <c r="C18" s="103"/>
      <c r="D18" s="104">
        <f>D67+D68+D66</f>
        <v>105120651.57000001</v>
      </c>
      <c r="E18" s="348">
        <f>E67+E68+E66</f>
        <v>100059609.92</v>
      </c>
      <c r="F18" s="89"/>
      <c r="G18" s="90"/>
      <c r="H18" s="89"/>
      <c r="I18" s="89"/>
      <c r="K18" s="196"/>
      <c r="P18" s="413"/>
    </row>
    <row r="19" spans="2:9" ht="15">
      <c r="B19" s="410" t="s">
        <v>253</v>
      </c>
      <c r="C19" s="95"/>
      <c r="D19" s="104">
        <f>D69</f>
        <v>502109.49</v>
      </c>
      <c r="E19" s="348">
        <f>E69</f>
        <v>437626.4</v>
      </c>
      <c r="F19" s="89"/>
      <c r="G19" s="90"/>
      <c r="H19" s="89"/>
      <c r="I19" s="89"/>
    </row>
    <row r="20" spans="2:9" ht="15">
      <c r="B20" s="410" t="s">
        <v>254</v>
      </c>
      <c r="C20" s="95"/>
      <c r="D20" s="104">
        <f>D70+D71+D72+D74+D75</f>
        <v>88034.56999999999</v>
      </c>
      <c r="E20" s="104">
        <f>E71+E72+E74+E75+E70</f>
        <v>100801.51</v>
      </c>
      <c r="F20" s="89"/>
      <c r="G20" s="90"/>
      <c r="H20" s="89"/>
      <c r="I20" s="89"/>
    </row>
    <row r="21" spans="2:9" ht="15.75">
      <c r="B21" s="100" t="s">
        <v>101</v>
      </c>
      <c r="C21" s="103"/>
      <c r="D21" s="110">
        <f>D23+D27+D28+D31</f>
        <v>3507360002.86</v>
      </c>
      <c r="E21" s="350">
        <f>E23+E27+E28+E31</f>
        <v>3351518311.98</v>
      </c>
      <c r="F21" s="100" t="s">
        <v>101</v>
      </c>
      <c r="G21" s="109"/>
      <c r="H21" s="102">
        <f>H23</f>
        <v>179987363.66000003</v>
      </c>
      <c r="I21" s="102">
        <f>I23</f>
        <v>136876548.09</v>
      </c>
    </row>
    <row r="22" spans="2:13" ht="15">
      <c r="B22" s="89"/>
      <c r="C22" s="90"/>
      <c r="D22" s="89"/>
      <c r="F22" s="94"/>
      <c r="G22" s="94"/>
      <c r="H22" s="94"/>
      <c r="I22" s="94"/>
      <c r="M22" s="449"/>
    </row>
    <row r="23" spans="2:9" ht="15.75">
      <c r="B23" s="100" t="s">
        <v>169</v>
      </c>
      <c r="C23" s="101" t="s">
        <v>72</v>
      </c>
      <c r="D23" s="102">
        <f>SUM(D24:D26)</f>
        <v>53124827.60000001</v>
      </c>
      <c r="E23" s="349">
        <f>SUM(E24:E26)</f>
        <v>56442593.08</v>
      </c>
      <c r="F23" s="111" t="s">
        <v>44</v>
      </c>
      <c r="G23" s="109">
        <v>13</v>
      </c>
      <c r="H23" s="102">
        <f>SUM(H24:H27)</f>
        <v>179987363.66000003</v>
      </c>
      <c r="I23" s="102">
        <f>SUM(I24:I27)</f>
        <v>136876548.09</v>
      </c>
    </row>
    <row r="24" spans="2:9" ht="15.75">
      <c r="B24" s="94" t="s">
        <v>170</v>
      </c>
      <c r="C24" s="101"/>
      <c r="D24" s="104">
        <f>D78</f>
        <v>1374374.49</v>
      </c>
      <c r="E24" s="348">
        <f>E78</f>
        <v>1773164.56</v>
      </c>
      <c r="F24" s="94" t="s">
        <v>196</v>
      </c>
      <c r="G24" s="109"/>
      <c r="H24" s="104">
        <f aca="true" t="shared" si="0" ref="H24:I27">H79</f>
        <v>29557178.18</v>
      </c>
      <c r="I24" s="104">
        <f t="shared" si="0"/>
        <v>28233726.62</v>
      </c>
    </row>
    <row r="25" spans="2:11" ht="15.75">
      <c r="B25" s="94" t="s">
        <v>171</v>
      </c>
      <c r="C25" s="101"/>
      <c r="D25" s="104">
        <f>D79+D80+D81+D82</f>
        <v>51661984.18000001</v>
      </c>
      <c r="E25" s="348">
        <f>E79+E80+E81+E82</f>
        <v>54582372.66</v>
      </c>
      <c r="F25" s="94" t="s">
        <v>98</v>
      </c>
      <c r="G25" s="109"/>
      <c r="H25" s="104">
        <f t="shared" si="0"/>
        <v>3605000</v>
      </c>
      <c r="I25" s="104">
        <f t="shared" si="0"/>
        <v>3605000</v>
      </c>
      <c r="K25" s="196"/>
    </row>
    <row r="26" spans="2:11" ht="15.75">
      <c r="B26" s="94" t="s">
        <v>243</v>
      </c>
      <c r="C26" s="101"/>
      <c r="D26" s="104">
        <f>D83</f>
        <v>88468.93</v>
      </c>
      <c r="E26" s="348">
        <f>E83</f>
        <v>87055.86</v>
      </c>
      <c r="F26" s="94" t="s">
        <v>99</v>
      </c>
      <c r="G26" s="109"/>
      <c r="H26" s="104">
        <f t="shared" si="0"/>
        <v>146724929.12</v>
      </c>
      <c r="I26" s="104">
        <f t="shared" si="0"/>
        <v>104939938.32</v>
      </c>
      <c r="K26" s="196"/>
    </row>
    <row r="27" spans="2:9" ht="15.75">
      <c r="B27" s="100" t="s">
        <v>172</v>
      </c>
      <c r="C27" s="101" t="s">
        <v>73</v>
      </c>
      <c r="D27" s="102">
        <f>D85</f>
        <v>2489238.5</v>
      </c>
      <c r="E27" s="349">
        <f>E85</f>
        <v>2489238.5</v>
      </c>
      <c r="F27" s="94" t="s">
        <v>47</v>
      </c>
      <c r="G27" s="109"/>
      <c r="H27" s="104">
        <f t="shared" si="0"/>
        <v>100256.36</v>
      </c>
      <c r="I27" s="104">
        <f t="shared" si="0"/>
        <v>97883.15</v>
      </c>
    </row>
    <row r="28" spans="2:16" ht="15.75">
      <c r="B28" s="100" t="s">
        <v>173</v>
      </c>
      <c r="C28" s="101" t="s">
        <v>74</v>
      </c>
      <c r="D28" s="102">
        <f>SUM(D29:D30)</f>
        <v>3446889900.05</v>
      </c>
      <c r="E28" s="232">
        <f>SUM(E29:E30)</f>
        <v>3287747349.13</v>
      </c>
      <c r="F28" s="89"/>
      <c r="H28" s="89"/>
      <c r="I28" s="89"/>
      <c r="K28" s="196"/>
      <c r="M28" s="196"/>
      <c r="P28" s="413"/>
    </row>
    <row r="29" spans="2:16" ht="15.75">
      <c r="B29" s="344" t="s">
        <v>175</v>
      </c>
      <c r="C29" s="112"/>
      <c r="D29" s="113">
        <f>D87+D88</f>
        <v>520634571.26000005</v>
      </c>
      <c r="E29" s="354">
        <f>E87+E88</f>
        <v>539815241.0400001</v>
      </c>
      <c r="F29" s="100" t="s">
        <v>118</v>
      </c>
      <c r="G29" s="109">
        <v>14</v>
      </c>
      <c r="H29" s="114">
        <f>SUM(H30:H33)</f>
        <v>374594414.3999996</v>
      </c>
      <c r="I29" s="114">
        <f>SUM(I30:I33)</f>
        <v>377632211.2499995</v>
      </c>
      <c r="K29" s="196"/>
      <c r="M29" s="196"/>
      <c r="N29" s="453"/>
      <c r="P29" s="413"/>
    </row>
    <row r="30" spans="2:16" ht="15.75">
      <c r="B30" s="344" t="s">
        <v>176</v>
      </c>
      <c r="C30" s="112"/>
      <c r="D30" s="113">
        <f>D89+D90</f>
        <v>2926255328.79</v>
      </c>
      <c r="E30" s="354">
        <f>E89+E90</f>
        <v>2747932108.09</v>
      </c>
      <c r="F30" s="115" t="s">
        <v>4</v>
      </c>
      <c r="G30" s="109"/>
      <c r="H30" s="104">
        <f>H85</f>
        <v>3567791632.84</v>
      </c>
      <c r="I30" s="104">
        <f>I85</f>
        <v>3567791632.84</v>
      </c>
      <c r="K30" s="196"/>
      <c r="M30" s="196"/>
      <c r="N30" s="453"/>
      <c r="P30" s="413"/>
    </row>
    <row r="31" spans="2:9" ht="15.75">
      <c r="B31" s="100" t="s">
        <v>174</v>
      </c>
      <c r="C31" s="101" t="s">
        <v>75</v>
      </c>
      <c r="D31" s="102">
        <f>D91</f>
        <v>4856036.71</v>
      </c>
      <c r="E31" s="232">
        <f>E91</f>
        <v>4839131.27</v>
      </c>
      <c r="F31" s="115" t="s">
        <v>47</v>
      </c>
      <c r="G31" s="109"/>
      <c r="H31" s="104">
        <f>H87</f>
        <v>892249138.53</v>
      </c>
      <c r="I31" s="104">
        <f>I87</f>
        <v>726857169.79</v>
      </c>
    </row>
    <row r="32" spans="2:9" ht="15.75">
      <c r="B32" s="199"/>
      <c r="C32" s="101"/>
      <c r="D32" s="257"/>
      <c r="E32" s="448"/>
      <c r="F32" s="94" t="s">
        <v>114</v>
      </c>
      <c r="G32" s="109"/>
      <c r="H32" s="104">
        <f>H86</f>
        <v>24517.24</v>
      </c>
      <c r="I32" s="104">
        <f>I86</f>
        <v>25011.16</v>
      </c>
    </row>
    <row r="33" spans="2:13" ht="15.75">
      <c r="B33" s="4"/>
      <c r="C33" s="90"/>
      <c r="D33" s="89"/>
      <c r="F33" s="115" t="s">
        <v>78</v>
      </c>
      <c r="G33" s="109"/>
      <c r="H33" s="104">
        <f>H89+H88+H96-D96</f>
        <v>-4085470874.21</v>
      </c>
      <c r="I33" s="104">
        <f>I89+I88+I96-E96</f>
        <v>-3917041602.5400004</v>
      </c>
      <c r="M33" s="272"/>
    </row>
    <row r="34" spans="2:13" ht="15.75">
      <c r="B34" s="377" t="s">
        <v>5</v>
      </c>
      <c r="C34" s="377"/>
      <c r="D34" s="380">
        <f>D10+D21</f>
        <v>3837779618.3500004</v>
      </c>
      <c r="E34" s="380">
        <f>E10+E21</f>
        <v>3701496399.7400002</v>
      </c>
      <c r="F34" s="377" t="s">
        <v>51</v>
      </c>
      <c r="G34" s="377"/>
      <c r="H34" s="380">
        <f>H10+H21+H29</f>
        <v>3837779618.349999</v>
      </c>
      <c r="I34" s="380">
        <f>I10+I21+I29</f>
        <v>3701496399.7400002</v>
      </c>
      <c r="K34" s="413"/>
      <c r="M34" s="196"/>
    </row>
    <row r="35" spans="2:9" ht="61.5" customHeight="1">
      <c r="B35" s="117"/>
      <c r="C35" s="117"/>
      <c r="D35" s="343" t="b">
        <f>D34=D94</f>
        <v>1</v>
      </c>
      <c r="E35" s="343" t="b">
        <f>E34=E94</f>
        <v>1</v>
      </c>
      <c r="F35" s="305"/>
      <c r="G35" s="54"/>
      <c r="H35" s="305"/>
      <c r="I35" s="305"/>
    </row>
    <row r="36" spans="2:9" ht="15">
      <c r="B36" s="463" t="s">
        <v>269</v>
      </c>
      <c r="C36" s="463"/>
      <c r="D36" s="463"/>
      <c r="E36" s="466" t="s">
        <v>329</v>
      </c>
      <c r="F36" s="466"/>
      <c r="G36" s="464" t="s">
        <v>303</v>
      </c>
      <c r="H36" s="464"/>
      <c r="I36" s="464"/>
    </row>
    <row r="37" spans="2:9" ht="15">
      <c r="B37" s="463" t="s">
        <v>264</v>
      </c>
      <c r="C37" s="463"/>
      <c r="D37" s="463"/>
      <c r="E37" s="460" t="s">
        <v>188</v>
      </c>
      <c r="F37" s="460"/>
      <c r="G37" s="464" t="s">
        <v>265</v>
      </c>
      <c r="H37" s="464"/>
      <c r="I37" s="464"/>
    </row>
    <row r="38" spans="2:9" ht="15" customHeight="1">
      <c r="B38" s="463" t="s">
        <v>270</v>
      </c>
      <c r="C38" s="463"/>
      <c r="D38" s="463"/>
      <c r="E38" s="460" t="s">
        <v>330</v>
      </c>
      <c r="F38" s="460"/>
      <c r="G38" s="464" t="s">
        <v>304</v>
      </c>
      <c r="H38" s="464"/>
      <c r="I38" s="464"/>
    </row>
    <row r="39" spans="2:9" ht="15">
      <c r="B39" s="280"/>
      <c r="C39" s="280"/>
      <c r="D39" s="280"/>
      <c r="E39" s="291"/>
      <c r="F39" s="291"/>
      <c r="G39" s="292"/>
      <c r="H39" s="397"/>
      <c r="I39" s="397"/>
    </row>
    <row r="40" spans="2:9" ht="15">
      <c r="B40" s="293"/>
      <c r="C40" s="293"/>
      <c r="D40" s="293"/>
      <c r="E40" s="293"/>
      <c r="F40" s="294"/>
      <c r="G40" s="294"/>
      <c r="H40" s="294"/>
      <c r="I40" s="294"/>
    </row>
    <row r="41" spans="1:14" s="251" customFormat="1" ht="51.75" customHeight="1">
      <c r="A41" s="2"/>
      <c r="B41" s="465" t="s">
        <v>266</v>
      </c>
      <c r="C41" s="465"/>
      <c r="D41" s="465"/>
      <c r="E41" s="465"/>
      <c r="F41" s="294"/>
      <c r="G41" s="295" t="s">
        <v>350</v>
      </c>
      <c r="H41" s="295"/>
      <c r="I41" s="295"/>
      <c r="J41" s="254"/>
      <c r="K41" s="26"/>
      <c r="L41" s="252"/>
      <c r="M41" s="255"/>
      <c r="N41" s="255"/>
    </row>
    <row r="42" spans="1:14" s="251" customFormat="1" ht="17.25" customHeight="1">
      <c r="A42" s="2"/>
      <c r="B42" s="465" t="s">
        <v>267</v>
      </c>
      <c r="C42" s="465"/>
      <c r="D42" s="465"/>
      <c r="E42" s="465"/>
      <c r="F42" s="294"/>
      <c r="G42" s="295" t="s">
        <v>352</v>
      </c>
      <c r="H42" s="295"/>
      <c r="I42" s="295"/>
      <c r="J42" s="254"/>
      <c r="K42" s="26"/>
      <c r="L42" s="252"/>
      <c r="M42" s="255"/>
      <c r="N42" s="255"/>
    </row>
    <row r="43" spans="2:14" s="251" customFormat="1" ht="15.75">
      <c r="B43" s="465" t="s">
        <v>268</v>
      </c>
      <c r="C43" s="465"/>
      <c r="D43" s="465"/>
      <c r="E43" s="465"/>
      <c r="F43" s="294"/>
      <c r="G43" s="295" t="s">
        <v>351</v>
      </c>
      <c r="H43" s="295"/>
      <c r="I43" s="295"/>
      <c r="J43" s="254"/>
      <c r="K43" s="26"/>
      <c r="L43" s="252"/>
      <c r="M43" s="255"/>
      <c r="N43" s="255"/>
    </row>
    <row r="44" spans="2:14" s="251" customFormat="1" ht="15.75">
      <c r="B44" s="460"/>
      <c r="C44" s="460"/>
      <c r="D44" s="460"/>
      <c r="E44" s="460"/>
      <c r="F44" s="461"/>
      <c r="G44" s="461"/>
      <c r="H44" s="461"/>
      <c r="I44" s="461"/>
      <c r="J44" s="18"/>
      <c r="K44" s="26"/>
      <c r="L44" s="252"/>
      <c r="M44" s="255"/>
      <c r="N44" s="255"/>
    </row>
    <row r="45" spans="2:14" s="251" customFormat="1" ht="15.75">
      <c r="B45" s="280"/>
      <c r="C45" s="280"/>
      <c r="D45" s="280"/>
      <c r="E45" s="280"/>
      <c r="F45" s="2"/>
      <c r="G45" s="53"/>
      <c r="H45" s="2"/>
      <c r="I45" s="2"/>
      <c r="J45" s="253"/>
      <c r="K45" s="26"/>
      <c r="L45" s="252"/>
      <c r="M45" s="255"/>
      <c r="N45" s="255"/>
    </row>
    <row r="46" spans="2:14" s="251" customFormat="1" ht="15.75">
      <c r="B46" s="2"/>
      <c r="C46" s="53"/>
      <c r="D46" s="2"/>
      <c r="E46" s="2"/>
      <c r="F46" s="2"/>
      <c r="G46" s="53"/>
      <c r="H46" s="2"/>
      <c r="I46" s="2"/>
      <c r="J46" s="253"/>
      <c r="K46" s="26"/>
      <c r="L46" s="252"/>
      <c r="M46" s="255"/>
      <c r="N46" s="255"/>
    </row>
    <row r="47" spans="2:14" s="251" customFormat="1" ht="15.75">
      <c r="B47" s="2"/>
      <c r="C47" s="53"/>
      <c r="D47" s="2"/>
      <c r="E47" s="2"/>
      <c r="F47" s="2"/>
      <c r="G47" s="53"/>
      <c r="H47" s="2"/>
      <c r="I47" s="2"/>
      <c r="J47" s="253"/>
      <c r="K47" s="26"/>
      <c r="L47" s="252"/>
      <c r="M47" s="255"/>
      <c r="N47" s="255"/>
    </row>
    <row r="48" spans="1:9" ht="16.5">
      <c r="A48" s="251"/>
      <c r="B48" s="3"/>
      <c r="C48" s="178" t="s">
        <v>246</v>
      </c>
      <c r="D48" s="178"/>
      <c r="E48" s="178"/>
      <c r="F48" s="178"/>
      <c r="G48" s="178"/>
      <c r="H48" s="178"/>
      <c r="I48" s="179"/>
    </row>
    <row r="49" spans="1:9" ht="16.5">
      <c r="A49" s="251"/>
      <c r="B49" s="4"/>
      <c r="C49" s="180" t="s">
        <v>26</v>
      </c>
      <c r="D49" s="180"/>
      <c r="E49" s="180"/>
      <c r="F49" s="180"/>
      <c r="G49" s="180"/>
      <c r="H49" s="180"/>
      <c r="I49" s="181"/>
    </row>
    <row r="50" spans="2:9" ht="16.5">
      <c r="B50" s="5"/>
      <c r="C50" s="182" t="s">
        <v>6</v>
      </c>
      <c r="D50" s="182"/>
      <c r="E50" s="182"/>
      <c r="F50" s="182"/>
      <c r="G50" s="182"/>
      <c r="H50" s="182"/>
      <c r="I50" s="183"/>
    </row>
    <row r="51" spans="6:9" ht="19.5">
      <c r="F51" s="7"/>
      <c r="G51" s="52"/>
      <c r="H51" s="7"/>
      <c r="I51" s="7"/>
    </row>
    <row r="52" spans="2:9" ht="19.5">
      <c r="B52" s="6"/>
      <c r="C52" s="52"/>
      <c r="D52" s="7"/>
      <c r="E52" s="7"/>
      <c r="F52" s="250"/>
      <c r="G52" s="250"/>
      <c r="H52" s="250"/>
      <c r="I52" s="250"/>
    </row>
    <row r="53" spans="2:9" ht="20.25" thickBot="1">
      <c r="B53" s="304" t="s">
        <v>354</v>
      </c>
      <c r="C53" s="250"/>
      <c r="D53" s="250"/>
      <c r="E53" s="250"/>
      <c r="F53" s="8"/>
      <c r="G53" s="8"/>
      <c r="H53" s="8"/>
      <c r="I53" s="8"/>
    </row>
    <row r="54" spans="2:9" ht="17.25" thickBot="1" thickTop="1">
      <c r="B54" s="9" t="s">
        <v>14</v>
      </c>
      <c r="C54" s="96" t="s">
        <v>27</v>
      </c>
      <c r="D54" s="97" t="str">
        <f>D9</f>
        <v>31 de março/22</v>
      </c>
      <c r="E54" s="97" t="str">
        <f>E9</f>
        <v>31 de dezembro/21</v>
      </c>
      <c r="F54" s="96" t="s">
        <v>0</v>
      </c>
      <c r="G54" s="9" t="s">
        <v>27</v>
      </c>
      <c r="H54" s="97" t="str">
        <f>H9</f>
        <v>31 de março/22</v>
      </c>
      <c r="I54" s="97" t="str">
        <f>I9</f>
        <v>31 de dezembro/21</v>
      </c>
    </row>
    <row r="55" spans="2:9" ht="16.5" thickTop="1">
      <c r="B55" s="98" t="s">
        <v>120</v>
      </c>
      <c r="C55" s="98"/>
      <c r="D55" s="99">
        <f>D56+D60+D63</f>
        <v>330419615.49</v>
      </c>
      <c r="E55" s="99">
        <f>E56+E60+E63</f>
        <v>349978087.76000005</v>
      </c>
      <c r="F55" s="98" t="s">
        <v>121</v>
      </c>
      <c r="G55" s="98"/>
      <c r="H55" s="99">
        <f>H56+H63+H66+H72+H69</f>
        <v>3283197840.2899995</v>
      </c>
      <c r="I55" s="99">
        <f>I56+I63+I66+I72+I69</f>
        <v>3186987640.4000006</v>
      </c>
    </row>
    <row r="56" spans="2:9" ht="15.75">
      <c r="B56" s="100" t="s">
        <v>28</v>
      </c>
      <c r="C56" s="101" t="s">
        <v>70</v>
      </c>
      <c r="D56" s="102">
        <f>SUM(D57:D59)</f>
        <v>150008963.53</v>
      </c>
      <c r="E56" s="102">
        <f>SUM(E57:E59)</f>
        <v>180844163.98000002</v>
      </c>
      <c r="F56" s="100" t="s">
        <v>29</v>
      </c>
      <c r="G56" s="103">
        <v>11</v>
      </c>
      <c r="H56" s="445">
        <f>SUM(H57:H61)</f>
        <v>58992893.269999996</v>
      </c>
      <c r="I56" s="102">
        <f>SUM(I57:I61)</f>
        <v>69611469.67</v>
      </c>
    </row>
    <row r="57" spans="2:9" ht="15.75">
      <c r="B57" s="94" t="s">
        <v>1</v>
      </c>
      <c r="C57" s="94"/>
      <c r="D57" s="104">
        <v>62483.76</v>
      </c>
      <c r="E57" s="104">
        <v>62679.76</v>
      </c>
      <c r="F57" s="94" t="s">
        <v>30</v>
      </c>
      <c r="G57" s="106"/>
      <c r="H57" s="104">
        <v>18942820.99</v>
      </c>
      <c r="I57" s="104">
        <v>19805487.16</v>
      </c>
    </row>
    <row r="58" spans="1:14" s="10" customFormat="1" ht="18.75">
      <c r="A58" s="2"/>
      <c r="B58" s="94" t="s">
        <v>87</v>
      </c>
      <c r="C58" s="94"/>
      <c r="D58" s="104">
        <v>58287763.47</v>
      </c>
      <c r="E58" s="104">
        <v>89097400.8</v>
      </c>
      <c r="F58" s="94" t="s">
        <v>31</v>
      </c>
      <c r="G58" s="103"/>
      <c r="H58" s="104">
        <v>10768.360000000335</v>
      </c>
      <c r="I58" s="104">
        <v>6201074.96</v>
      </c>
      <c r="J58" s="231"/>
      <c r="M58" s="256"/>
      <c r="N58" s="256"/>
    </row>
    <row r="59" spans="2:10" ht="15.75">
      <c r="B59" s="94" t="s">
        <v>2</v>
      </c>
      <c r="C59" s="94"/>
      <c r="D59" s="104">
        <v>91658716.3</v>
      </c>
      <c r="E59" s="104">
        <v>91684083.42</v>
      </c>
      <c r="F59" s="94" t="s">
        <v>34</v>
      </c>
      <c r="G59" s="103"/>
      <c r="H59" s="104">
        <v>2374172.13</v>
      </c>
      <c r="I59" s="104">
        <v>0</v>
      </c>
      <c r="J59" s="232"/>
    </row>
    <row r="60" spans="1:14" s="12" customFormat="1" ht="18.75">
      <c r="A60" s="10"/>
      <c r="B60" s="100" t="s">
        <v>32</v>
      </c>
      <c r="C60" s="101" t="s">
        <v>71</v>
      </c>
      <c r="D60" s="105">
        <f>SUM(D61+D62)</f>
        <v>68319018.69</v>
      </c>
      <c r="E60" s="105">
        <f>SUM(E61+E62)</f>
        <v>62509652.74999999</v>
      </c>
      <c r="F60" s="94" t="s">
        <v>122</v>
      </c>
      <c r="G60" s="103"/>
      <c r="H60" s="104">
        <v>31130860.68</v>
      </c>
      <c r="I60" s="104">
        <v>35092181.379999995</v>
      </c>
      <c r="J60" s="232"/>
      <c r="M60" s="255"/>
      <c r="N60" s="255"/>
    </row>
    <row r="61" spans="2:14" ht="15.75">
      <c r="B61" s="94" t="s">
        <v>45</v>
      </c>
      <c r="C61" s="103"/>
      <c r="D61" s="104">
        <v>79820791.46</v>
      </c>
      <c r="E61" s="104">
        <v>77371410.71</v>
      </c>
      <c r="F61" s="94" t="s">
        <v>33</v>
      </c>
      <c r="H61" s="104">
        <v>6534271.11</v>
      </c>
      <c r="I61" s="104">
        <v>8512726.17</v>
      </c>
      <c r="J61" s="233"/>
      <c r="M61" s="2"/>
      <c r="N61" s="2"/>
    </row>
    <row r="62" spans="1:14" ht="16.5">
      <c r="A62" s="12"/>
      <c r="B62" s="94" t="s">
        <v>123</v>
      </c>
      <c r="C62" s="103"/>
      <c r="D62" s="104">
        <v>-11501772.77</v>
      </c>
      <c r="E62" s="104">
        <v>-14861757.96</v>
      </c>
      <c r="J62" s="233"/>
      <c r="L62" s="13"/>
      <c r="M62" s="2"/>
      <c r="N62" s="2"/>
    </row>
    <row r="63" spans="2:14" ht="15.75">
      <c r="B63" s="100" t="s">
        <v>35</v>
      </c>
      <c r="C63" s="101" t="s">
        <v>72</v>
      </c>
      <c r="D63" s="102">
        <f>SUM(D64:D75)</f>
        <v>112091633.27000001</v>
      </c>
      <c r="E63" s="102">
        <f>SUM(E64:E75)</f>
        <v>106624271.03000002</v>
      </c>
      <c r="F63" s="199" t="s">
        <v>244</v>
      </c>
      <c r="G63" s="103">
        <v>12</v>
      </c>
      <c r="H63" s="446">
        <f>SUM(H64)</f>
        <v>104992887.92999999</v>
      </c>
      <c r="I63" s="108">
        <f>SUM(I64)</f>
        <v>57463274.2</v>
      </c>
      <c r="J63" s="233"/>
      <c r="L63" s="13"/>
      <c r="M63" s="2"/>
      <c r="N63" s="2"/>
    </row>
    <row r="64" spans="2:14" ht="15.75">
      <c r="B64" s="432" t="s">
        <v>3</v>
      </c>
      <c r="C64" s="95"/>
      <c r="D64" s="104">
        <v>2161786.0300000003</v>
      </c>
      <c r="E64" s="104">
        <v>1807181.59</v>
      </c>
      <c r="F64" s="198" t="s">
        <v>37</v>
      </c>
      <c r="G64" s="103"/>
      <c r="H64" s="104">
        <v>104992887.92999999</v>
      </c>
      <c r="I64" s="104">
        <v>57463274.2</v>
      </c>
      <c r="J64" s="233"/>
      <c r="L64" s="13"/>
      <c r="M64" s="2"/>
      <c r="N64" s="2"/>
    </row>
    <row r="65" spans="2:14" ht="15.75">
      <c r="B65" s="432" t="s">
        <v>36</v>
      </c>
      <c r="C65" s="95"/>
      <c r="D65" s="104">
        <v>4219051.610000001</v>
      </c>
      <c r="E65" s="104">
        <v>4219051.610000001</v>
      </c>
      <c r="F65" s="198"/>
      <c r="G65" s="103"/>
      <c r="H65" s="233"/>
      <c r="I65" s="107"/>
      <c r="J65" s="233"/>
      <c r="L65" s="13"/>
      <c r="M65" s="2"/>
      <c r="N65" s="2"/>
    </row>
    <row r="66" spans="2:14" ht="15.75">
      <c r="B66" s="433" t="s">
        <v>125</v>
      </c>
      <c r="C66" s="197"/>
      <c r="D66" s="104">
        <v>-10511785.63</v>
      </c>
      <c r="E66" s="104">
        <v>-12152842.01</v>
      </c>
      <c r="F66" s="199" t="s">
        <v>245</v>
      </c>
      <c r="G66" s="103">
        <v>13</v>
      </c>
      <c r="H66" s="234">
        <f>SUM(H67)</f>
        <v>10077.79</v>
      </c>
      <c r="I66" s="108">
        <f>SUM(I67)</f>
        <v>0</v>
      </c>
      <c r="J66" s="233"/>
      <c r="L66" s="13"/>
      <c r="M66" s="2"/>
      <c r="N66" s="2"/>
    </row>
    <row r="67" spans="2:14" ht="15.75">
      <c r="B67" s="432" t="s">
        <v>126</v>
      </c>
      <c r="C67" s="95"/>
      <c r="D67" s="104">
        <v>385370.2</v>
      </c>
      <c r="E67" s="104">
        <v>385370.2</v>
      </c>
      <c r="F67" s="198" t="s">
        <v>39</v>
      </c>
      <c r="G67" s="103"/>
      <c r="H67" s="104">
        <v>10077.79</v>
      </c>
      <c r="I67" s="405">
        <v>0</v>
      </c>
      <c r="J67" s="234"/>
      <c r="M67" s="2"/>
      <c r="N67" s="2"/>
    </row>
    <row r="68" spans="2:14" ht="15">
      <c r="B68" s="433" t="s">
        <v>38</v>
      </c>
      <c r="C68" s="197"/>
      <c r="D68" s="104">
        <v>115247067</v>
      </c>
      <c r="E68" s="104">
        <v>111827081.73</v>
      </c>
      <c r="G68" s="90"/>
      <c r="I68" s="89"/>
      <c r="J68" s="233"/>
      <c r="M68" s="2"/>
      <c r="N68" s="2"/>
    </row>
    <row r="69" spans="2:14" ht="15.75">
      <c r="B69" s="434" t="s">
        <v>127</v>
      </c>
      <c r="C69" s="95"/>
      <c r="D69" s="104">
        <v>502109.49</v>
      </c>
      <c r="E69" s="104">
        <v>437626.4</v>
      </c>
      <c r="F69" s="439" t="s">
        <v>320</v>
      </c>
      <c r="G69" s="103"/>
      <c r="H69" s="447">
        <f>SUM(H70)</f>
        <v>102794039.06</v>
      </c>
      <c r="I69" s="441">
        <f>SUM(I70)</f>
        <v>116815174.50999999</v>
      </c>
      <c r="J69" s="233"/>
      <c r="M69" s="2"/>
      <c r="N69" s="2"/>
    </row>
    <row r="70" spans="2:14" ht="15.75">
      <c r="B70" s="432" t="s">
        <v>128</v>
      </c>
      <c r="C70" s="95"/>
      <c r="D70" s="104">
        <v>46091.28</v>
      </c>
      <c r="E70" s="104">
        <v>82819.84</v>
      </c>
      <c r="F70" s="440" t="s">
        <v>321</v>
      </c>
      <c r="G70" s="103"/>
      <c r="H70" s="104">
        <v>102794039.06</v>
      </c>
      <c r="I70" s="104">
        <v>116815174.50999999</v>
      </c>
      <c r="J70" s="234"/>
      <c r="M70" s="2"/>
      <c r="N70" s="2"/>
    </row>
    <row r="71" spans="2:14" ht="15">
      <c r="B71" s="432" t="s">
        <v>42</v>
      </c>
      <c r="C71" s="95"/>
      <c r="D71" s="104">
        <v>36291.64</v>
      </c>
      <c r="E71" s="104">
        <v>6713.41</v>
      </c>
      <c r="G71" s="90"/>
      <c r="I71" s="89"/>
      <c r="J71" s="233"/>
      <c r="M71" s="2"/>
      <c r="N71" s="2"/>
    </row>
    <row r="72" spans="2:14" ht="15.75">
      <c r="B72" s="432" t="s">
        <v>88</v>
      </c>
      <c r="C72" s="95"/>
      <c r="D72" s="104">
        <v>5651.65</v>
      </c>
      <c r="E72" s="104">
        <v>11268.26</v>
      </c>
      <c r="F72" s="199" t="s">
        <v>40</v>
      </c>
      <c r="G72" s="103">
        <v>14</v>
      </c>
      <c r="H72" s="232">
        <f>SUM(H73:H75)</f>
        <v>3016407942.24</v>
      </c>
      <c r="I72" s="102">
        <f>SUM(I73:I75)</f>
        <v>2943097722.0200005</v>
      </c>
      <c r="J72" s="25"/>
      <c r="M72" s="2"/>
      <c r="N72" s="2"/>
    </row>
    <row r="73" spans="2:14" ht="15.75">
      <c r="B73" s="432"/>
      <c r="C73" s="95"/>
      <c r="D73" s="405"/>
      <c r="E73" s="104"/>
      <c r="F73" s="198" t="s">
        <v>41</v>
      </c>
      <c r="G73" s="103"/>
      <c r="H73" s="104">
        <v>14238928.35</v>
      </c>
      <c r="I73" s="104">
        <v>11637362.43</v>
      </c>
      <c r="J73" s="232"/>
      <c r="M73" s="2"/>
      <c r="N73" s="2"/>
    </row>
    <row r="74" spans="2:14" ht="15.75">
      <c r="B74" s="432"/>
      <c r="C74" s="95"/>
      <c r="D74" s="104"/>
      <c r="E74" s="104"/>
      <c r="F74" s="198" t="s">
        <v>240</v>
      </c>
      <c r="G74" s="103"/>
      <c r="H74" s="104">
        <v>175079.62</v>
      </c>
      <c r="I74" s="104">
        <v>175079.62</v>
      </c>
      <c r="J74" s="233"/>
      <c r="L74" s="13"/>
      <c r="M74" s="2"/>
      <c r="N74" s="2"/>
    </row>
    <row r="75" spans="2:14" ht="15.75">
      <c r="B75" s="434"/>
      <c r="C75" s="95"/>
      <c r="D75" s="104"/>
      <c r="E75" s="104"/>
      <c r="F75" s="198" t="s">
        <v>43</v>
      </c>
      <c r="G75" s="103"/>
      <c r="H75" s="104">
        <v>3001993934.27</v>
      </c>
      <c r="I75" s="104">
        <v>2931285279.9700003</v>
      </c>
      <c r="J75" s="233"/>
      <c r="L75" s="13"/>
      <c r="M75" s="2"/>
      <c r="N75" s="2"/>
    </row>
    <row r="76" spans="2:14" ht="15.75">
      <c r="B76" s="100" t="s">
        <v>129</v>
      </c>
      <c r="C76" s="100"/>
      <c r="D76" s="110">
        <f>D77+D85+D86+D91</f>
        <v>3507360002.86</v>
      </c>
      <c r="E76" s="110">
        <f>E77+E85+E86+E91</f>
        <v>3351518311.98</v>
      </c>
      <c r="G76" s="90"/>
      <c r="H76" s="6"/>
      <c r="I76" s="89"/>
      <c r="J76" s="229"/>
      <c r="L76" s="13"/>
      <c r="M76" s="2"/>
      <c r="N76" s="2"/>
    </row>
    <row r="77" spans="2:14" ht="15.75">
      <c r="B77" s="100" t="s">
        <v>16</v>
      </c>
      <c r="C77" s="101" t="s">
        <v>73</v>
      </c>
      <c r="D77" s="102">
        <f>SUM(D78:D84)</f>
        <v>53124827.6</v>
      </c>
      <c r="E77" s="102">
        <f>SUM(E78:E84)</f>
        <v>56442593.08</v>
      </c>
      <c r="F77" s="199" t="s">
        <v>129</v>
      </c>
      <c r="G77" s="109"/>
      <c r="H77" s="232">
        <f>H78</f>
        <v>179987363.66000003</v>
      </c>
      <c r="I77" s="102">
        <f>I78</f>
        <v>136876548.09</v>
      </c>
      <c r="J77" s="233"/>
      <c r="L77" s="13"/>
      <c r="M77" s="2"/>
      <c r="N77" s="2"/>
    </row>
    <row r="78" spans="2:12" ht="15.75">
      <c r="B78" s="94" t="s">
        <v>45</v>
      </c>
      <c r="C78" s="95"/>
      <c r="D78" s="104">
        <v>1374374.49</v>
      </c>
      <c r="E78" s="104">
        <v>1773164.56</v>
      </c>
      <c r="F78" s="200" t="s">
        <v>44</v>
      </c>
      <c r="G78" s="109">
        <v>15</v>
      </c>
      <c r="H78" s="445">
        <f>SUM(H79:H82)</f>
        <v>179987363.66000003</v>
      </c>
      <c r="I78" s="102">
        <f>SUM(I79:I82)</f>
        <v>136876548.09</v>
      </c>
      <c r="J78" s="233"/>
      <c r="L78" s="13"/>
    </row>
    <row r="79" spans="2:10" ht="15.75">
      <c r="B79" s="94" t="s">
        <v>131</v>
      </c>
      <c r="C79" s="95"/>
      <c r="D79" s="104">
        <v>31609903.93</v>
      </c>
      <c r="E79" s="104">
        <v>31303783.02</v>
      </c>
      <c r="F79" s="198" t="s">
        <v>196</v>
      </c>
      <c r="G79" s="109"/>
      <c r="H79" s="104">
        <v>29557178.18</v>
      </c>
      <c r="I79" s="104">
        <v>28233726.62</v>
      </c>
      <c r="J79" s="233"/>
    </row>
    <row r="80" spans="2:10" ht="15.75">
      <c r="B80" s="115" t="s">
        <v>132</v>
      </c>
      <c r="C80" s="197"/>
      <c r="D80" s="104">
        <v>20052080.25</v>
      </c>
      <c r="E80" s="104">
        <v>23278589.64</v>
      </c>
      <c r="F80" s="198" t="s">
        <v>130</v>
      </c>
      <c r="G80" s="109"/>
      <c r="H80" s="104">
        <v>3605000</v>
      </c>
      <c r="I80" s="104">
        <v>3605000</v>
      </c>
      <c r="J80" s="232"/>
    </row>
    <row r="81" spans="2:10" ht="15.75">
      <c r="B81" s="94" t="s">
        <v>124</v>
      </c>
      <c r="C81" s="197"/>
      <c r="D81" s="104">
        <v>39666843.120000005</v>
      </c>
      <c r="E81" s="104">
        <v>39666843.120000005</v>
      </c>
      <c r="F81" s="198" t="s">
        <v>46</v>
      </c>
      <c r="G81" s="109"/>
      <c r="H81" s="104">
        <v>146724929.12</v>
      </c>
      <c r="I81" s="104">
        <v>104939938.32</v>
      </c>
      <c r="J81" s="232"/>
    </row>
    <row r="82" spans="2:10" ht="15">
      <c r="B82" s="115" t="s">
        <v>133</v>
      </c>
      <c r="C82" s="197"/>
      <c r="D82" s="104">
        <v>-39666843.120000005</v>
      </c>
      <c r="E82" s="104">
        <v>-39666843.120000005</v>
      </c>
      <c r="F82" s="198" t="s">
        <v>47</v>
      </c>
      <c r="G82" s="95"/>
      <c r="H82" s="104">
        <v>100256.36</v>
      </c>
      <c r="I82" s="104">
        <v>97883.15</v>
      </c>
      <c r="J82" s="233"/>
    </row>
    <row r="83" spans="2:10" ht="15.75">
      <c r="B83" s="115" t="s">
        <v>134</v>
      </c>
      <c r="C83" s="197"/>
      <c r="D83" s="104">
        <v>88468.93</v>
      </c>
      <c r="E83" s="104">
        <v>87055.86</v>
      </c>
      <c r="G83" s="109"/>
      <c r="I83" s="89"/>
      <c r="J83" s="233"/>
    </row>
    <row r="84" spans="2:10" ht="15.75">
      <c r="B84" s="94"/>
      <c r="C84" s="116"/>
      <c r="D84" s="104"/>
      <c r="E84" s="104"/>
      <c r="F84" s="199" t="s">
        <v>135</v>
      </c>
      <c r="G84" s="109">
        <v>16</v>
      </c>
      <c r="H84" s="201">
        <f>SUM(H85:H89)</f>
        <v>541697154.1700001</v>
      </c>
      <c r="I84" s="201">
        <f>SUM(I85:I89)</f>
        <v>735951455.5900002</v>
      </c>
      <c r="J84" s="233"/>
    </row>
    <row r="85" spans="2:10" ht="15.75">
      <c r="B85" s="100" t="s">
        <v>17</v>
      </c>
      <c r="C85" s="101" t="s">
        <v>74</v>
      </c>
      <c r="D85" s="257">
        <v>2489238.5</v>
      </c>
      <c r="E85" s="257">
        <v>2489238.5</v>
      </c>
      <c r="F85" s="202" t="s">
        <v>4</v>
      </c>
      <c r="G85" s="109"/>
      <c r="H85" s="104">
        <v>3567791632.84</v>
      </c>
      <c r="I85" s="104">
        <v>3567791632.84</v>
      </c>
      <c r="J85" s="233"/>
    </row>
    <row r="86" spans="2:10" ht="15.75">
      <c r="B86" s="100" t="s">
        <v>18</v>
      </c>
      <c r="C86" s="101" t="s">
        <v>75</v>
      </c>
      <c r="D86" s="102">
        <f>SUM(D87:D90)</f>
        <v>3446889900.05</v>
      </c>
      <c r="E86" s="102">
        <f>SUM(E87:E90)</f>
        <v>3287747349.13</v>
      </c>
      <c r="F86" s="115" t="s">
        <v>49</v>
      </c>
      <c r="G86" s="203"/>
      <c r="H86" s="104">
        <v>24517.24</v>
      </c>
      <c r="I86" s="104">
        <v>25011.16</v>
      </c>
      <c r="J86" s="235"/>
    </row>
    <row r="87" spans="2:10" ht="15.75">
      <c r="B87" s="94" t="s">
        <v>48</v>
      </c>
      <c r="C87" s="103"/>
      <c r="D87" s="104">
        <v>610628176.1800001</v>
      </c>
      <c r="E87" s="104">
        <v>627382138.4300001</v>
      </c>
      <c r="F87" s="94" t="s">
        <v>47</v>
      </c>
      <c r="G87" s="203"/>
      <c r="H87" s="104">
        <v>892249138.53</v>
      </c>
      <c r="I87" s="104">
        <v>726857169.79</v>
      </c>
      <c r="J87" s="236"/>
    </row>
    <row r="88" spans="1:14" s="14" customFormat="1" ht="18">
      <c r="A88" s="2"/>
      <c r="B88" s="94" t="s">
        <v>50</v>
      </c>
      <c r="C88" s="103"/>
      <c r="D88" s="104">
        <v>-89993604.92</v>
      </c>
      <c r="E88" s="104">
        <v>-87566897.39</v>
      </c>
      <c r="F88" s="115" t="s">
        <v>116</v>
      </c>
      <c r="G88" s="89"/>
      <c r="H88" s="104">
        <v>-1327025.82</v>
      </c>
      <c r="I88" s="104">
        <v>8121223.64</v>
      </c>
      <c r="J88" s="25"/>
      <c r="L88" s="15"/>
      <c r="M88" s="255"/>
      <c r="N88" s="255"/>
    </row>
    <row r="89" spans="1:14" s="14" customFormat="1" ht="18">
      <c r="A89" s="2"/>
      <c r="B89" s="204" t="s">
        <v>15</v>
      </c>
      <c r="C89" s="103"/>
      <c r="D89" s="104">
        <v>2949714947.6</v>
      </c>
      <c r="E89" s="104">
        <v>2771198323.86</v>
      </c>
      <c r="F89" s="115" t="s">
        <v>136</v>
      </c>
      <c r="G89" s="203"/>
      <c r="H89" s="104">
        <v>-3917041108.62</v>
      </c>
      <c r="I89" s="104">
        <v>-3566843581.84</v>
      </c>
      <c r="J89" s="25"/>
      <c r="L89" s="15"/>
      <c r="M89" s="255"/>
      <c r="N89" s="255"/>
    </row>
    <row r="90" spans="1:12" ht="18">
      <c r="A90" s="14"/>
      <c r="B90" s="94" t="s">
        <v>50</v>
      </c>
      <c r="C90" s="103"/>
      <c r="D90" s="104">
        <v>-23459618.81</v>
      </c>
      <c r="E90" s="104">
        <v>-23266215.77</v>
      </c>
      <c r="F90" s="115"/>
      <c r="G90" s="116"/>
      <c r="H90" s="104"/>
      <c r="I90" s="104"/>
      <c r="J90" s="25"/>
      <c r="L90" s="16"/>
    </row>
    <row r="91" spans="1:12" ht="18">
      <c r="A91" s="14"/>
      <c r="B91" s="100" t="s">
        <v>19</v>
      </c>
      <c r="C91" s="103">
        <v>10</v>
      </c>
      <c r="D91" s="102">
        <f>SUM(D92:D93)</f>
        <v>4856036.71</v>
      </c>
      <c r="E91" s="102">
        <f>SUM(E92:E93)</f>
        <v>4839131.27</v>
      </c>
      <c r="F91" s="205"/>
      <c r="G91" s="203"/>
      <c r="H91" s="206"/>
      <c r="I91" s="206"/>
      <c r="J91" s="25"/>
      <c r="L91" s="16"/>
    </row>
    <row r="92" spans="1:12" s="255" customFormat="1" ht="15.75">
      <c r="A92" s="2"/>
      <c r="B92" s="94" t="s">
        <v>137</v>
      </c>
      <c r="C92" s="103"/>
      <c r="D92" s="104">
        <v>6778792.75</v>
      </c>
      <c r="E92" s="104">
        <v>6621167.75</v>
      </c>
      <c r="F92" s="205"/>
      <c r="G92" s="203"/>
      <c r="H92" s="206"/>
      <c r="I92" s="206"/>
      <c r="J92" s="229"/>
      <c r="K92" s="2"/>
      <c r="L92" s="16"/>
    </row>
    <row r="93" spans="1:12" s="255" customFormat="1" ht="16.5" thickBot="1">
      <c r="A93" s="2"/>
      <c r="B93" s="94" t="s">
        <v>138</v>
      </c>
      <c r="C93" s="103"/>
      <c r="D93" s="104">
        <v>-1922756.04</v>
      </c>
      <c r="E93" s="104">
        <v>-1782036.48</v>
      </c>
      <c r="F93" s="205"/>
      <c r="G93" s="203"/>
      <c r="H93" s="207"/>
      <c r="I93" s="207"/>
      <c r="J93" s="229"/>
      <c r="K93" s="2"/>
      <c r="L93" s="16"/>
    </row>
    <row r="94" spans="1:12" s="255" customFormat="1" ht="17.25" thickBot="1" thickTop="1">
      <c r="A94" s="2"/>
      <c r="B94" s="208" t="s">
        <v>5</v>
      </c>
      <c r="C94" s="209"/>
      <c r="D94" s="210">
        <f>D55+D76</f>
        <v>3837779618.3500004</v>
      </c>
      <c r="E94" s="210">
        <f>E55+E76</f>
        <v>3701496399.7400002</v>
      </c>
      <c r="F94" s="208" t="s">
        <v>51</v>
      </c>
      <c r="G94" s="211"/>
      <c r="H94" s="222">
        <f>H55+H77+H84</f>
        <v>4004882358.1199994</v>
      </c>
      <c r="I94" s="222">
        <f>I55+I77+I84</f>
        <v>4059815644.080001</v>
      </c>
      <c r="J94" s="25"/>
      <c r="K94" s="196"/>
      <c r="L94" s="16"/>
    </row>
    <row r="95" spans="1:12" s="255" customFormat="1" ht="17.25" thickBot="1" thickTop="1">
      <c r="A95" s="2"/>
      <c r="B95" s="212"/>
      <c r="C95" s="213"/>
      <c r="D95" s="214"/>
      <c r="E95" s="214"/>
      <c r="F95" s="215"/>
      <c r="G95" s="216"/>
      <c r="H95" s="217"/>
      <c r="I95" s="217"/>
      <c r="J95" s="237"/>
      <c r="K95" s="2"/>
      <c r="L95" s="16"/>
    </row>
    <row r="96" spans="1:12" s="255" customFormat="1" ht="17.25" thickBot="1" thickTop="1">
      <c r="A96" s="2"/>
      <c r="B96" s="218" t="s">
        <v>139</v>
      </c>
      <c r="C96" s="209"/>
      <c r="D96" s="219">
        <f>SUM(D97:D104)</f>
        <v>479472196.9</v>
      </c>
      <c r="E96" s="219">
        <f>SUM(E97:E104)</f>
        <v>1397997226.67</v>
      </c>
      <c r="F96" s="220" t="s">
        <v>140</v>
      </c>
      <c r="G96" s="221"/>
      <c r="H96" s="222">
        <f>SUM(H97:H103)</f>
        <v>312369457.1300001</v>
      </c>
      <c r="I96" s="222">
        <f>SUM(I97:I103)</f>
        <v>1039677982.3299999</v>
      </c>
      <c r="J96" s="237"/>
      <c r="K96" s="196"/>
      <c r="L96" s="16"/>
    </row>
    <row r="97" spans="1:12" s="255" customFormat="1" ht="16.5" thickTop="1">
      <c r="A97" s="2"/>
      <c r="B97" s="223" t="s">
        <v>141</v>
      </c>
      <c r="C97" s="199"/>
      <c r="D97" s="457">
        <v>115115805.51999998</v>
      </c>
      <c r="E97" s="431">
        <v>457899034.95</v>
      </c>
      <c r="F97" s="115" t="s">
        <v>142</v>
      </c>
      <c r="G97" s="197"/>
      <c r="H97" s="104">
        <f>5446161.36-577031.01</f>
        <v>4869130.350000001</v>
      </c>
      <c r="I97" s="405">
        <v>17290236.09</v>
      </c>
      <c r="J97" s="238"/>
      <c r="K97" s="2"/>
      <c r="L97" s="16"/>
    </row>
    <row r="98" spans="1:12" s="255" customFormat="1" ht="15.75">
      <c r="A98" s="2"/>
      <c r="B98" s="223" t="s">
        <v>143</v>
      </c>
      <c r="C98" s="199"/>
      <c r="D98" s="457">
        <v>2175645.2300000004</v>
      </c>
      <c r="E98" s="431">
        <v>5897860.92</v>
      </c>
      <c r="F98" s="115" t="s">
        <v>146</v>
      </c>
      <c r="G98" s="197"/>
      <c r="H98" s="104">
        <v>1073111.75</v>
      </c>
      <c r="I98" s="405">
        <v>188791219.21</v>
      </c>
      <c r="J98" s="217"/>
      <c r="K98" s="196"/>
      <c r="L98" s="16"/>
    </row>
    <row r="99" spans="1:12" s="255" customFormat="1" ht="15.75">
      <c r="A99" s="2"/>
      <c r="B99" s="223" t="s">
        <v>145</v>
      </c>
      <c r="C99" s="198"/>
      <c r="D99" s="457">
        <v>54255662.73</v>
      </c>
      <c r="E99" s="431">
        <v>241433219.96</v>
      </c>
      <c r="F99" s="115" t="s">
        <v>144</v>
      </c>
      <c r="G99" s="197"/>
      <c r="H99" s="104">
        <v>90591929.4</v>
      </c>
      <c r="I99" s="405">
        <v>4265508.71</v>
      </c>
      <c r="J99" s="217"/>
      <c r="K99" s="2"/>
      <c r="L99" s="16"/>
    </row>
    <row r="100" spans="1:12" s="255" customFormat="1" ht="15.75">
      <c r="A100" s="2"/>
      <c r="B100" s="223" t="s">
        <v>147</v>
      </c>
      <c r="C100" s="94"/>
      <c r="D100" s="457">
        <v>20380261.2</v>
      </c>
      <c r="E100" s="431">
        <v>56368898.94</v>
      </c>
      <c r="F100" s="115" t="s">
        <v>148</v>
      </c>
      <c r="G100" s="197"/>
      <c r="H100" s="104">
        <v>215835285.6300001</v>
      </c>
      <c r="I100" s="405">
        <v>829113765.31</v>
      </c>
      <c r="J100" s="230"/>
      <c r="K100" s="2"/>
      <c r="L100" s="16"/>
    </row>
    <row r="101" spans="1:12" s="255" customFormat="1" ht="15">
      <c r="A101" s="2"/>
      <c r="B101" s="223" t="s">
        <v>149</v>
      </c>
      <c r="C101" s="94"/>
      <c r="D101" s="457">
        <v>172046.11</v>
      </c>
      <c r="E101" s="431">
        <v>1082145.5</v>
      </c>
      <c r="F101" s="115" t="s">
        <v>150</v>
      </c>
      <c r="G101" s="197"/>
      <c r="H101" s="405">
        <v>0</v>
      </c>
      <c r="I101" s="405">
        <v>217253.01</v>
      </c>
      <c r="J101" s="224"/>
      <c r="K101" s="2"/>
      <c r="L101" s="16"/>
    </row>
    <row r="102" spans="1:12" s="255" customFormat="1" ht="15">
      <c r="A102" s="2"/>
      <c r="B102" s="223" t="s">
        <v>151</v>
      </c>
      <c r="C102" s="94"/>
      <c r="D102" s="457">
        <v>125956464.30999999</v>
      </c>
      <c r="E102" s="431">
        <v>372218504.4</v>
      </c>
      <c r="F102" s="115"/>
      <c r="G102" s="197"/>
      <c r="H102" s="104"/>
      <c r="I102" s="104"/>
      <c r="J102" s="224"/>
      <c r="K102" s="2"/>
      <c r="L102" s="16"/>
    </row>
    <row r="103" spans="1:12" s="255" customFormat="1" ht="15">
      <c r="A103" s="2"/>
      <c r="B103" s="225" t="s">
        <v>152</v>
      </c>
      <c r="C103" s="94"/>
      <c r="D103" s="457">
        <v>1449200.74</v>
      </c>
      <c r="E103" s="431">
        <v>7075671.14</v>
      </c>
      <c r="F103" s="115"/>
      <c r="G103" s="197"/>
      <c r="H103" s="405"/>
      <c r="I103" s="405"/>
      <c r="J103" s="224"/>
      <c r="K103" s="2"/>
      <c r="L103" s="16"/>
    </row>
    <row r="104" spans="1:12" s="255" customFormat="1" ht="15.75" thickBot="1">
      <c r="A104" s="2"/>
      <c r="B104" s="225" t="s">
        <v>153</v>
      </c>
      <c r="C104" s="94"/>
      <c r="D104" s="457">
        <v>159967111.06</v>
      </c>
      <c r="E104" s="431">
        <v>256021890.86</v>
      </c>
      <c r="F104" s="115"/>
      <c r="G104" s="197"/>
      <c r="H104" s="104"/>
      <c r="I104" s="104"/>
      <c r="J104" s="224"/>
      <c r="K104" s="2"/>
      <c r="L104" s="16"/>
    </row>
    <row r="105" spans="1:12" s="255" customFormat="1" ht="17.25" thickBot="1" thickTop="1">
      <c r="A105" s="2"/>
      <c r="B105" s="208" t="s">
        <v>154</v>
      </c>
      <c r="C105" s="160"/>
      <c r="D105" s="226">
        <f>D94+D96</f>
        <v>4317251815.25</v>
      </c>
      <c r="E105" s="226">
        <f>E94+E96</f>
        <v>5099493626.41</v>
      </c>
      <c r="F105" s="208" t="s">
        <v>155</v>
      </c>
      <c r="G105" s="227"/>
      <c r="H105" s="228">
        <f>H94+H96</f>
        <v>4317251815.25</v>
      </c>
      <c r="I105" s="228">
        <f>I94+I96</f>
        <v>5099493626.410001</v>
      </c>
      <c r="J105" s="224"/>
      <c r="K105" s="413"/>
      <c r="L105" s="16"/>
    </row>
    <row r="106" spans="1:12" s="255" customFormat="1" ht="15.75" thickTop="1">
      <c r="A106" s="2"/>
      <c r="J106" s="25"/>
      <c r="K106" s="413"/>
      <c r="L106" s="16"/>
    </row>
    <row r="107" spans="1:12" s="255" customFormat="1" ht="18">
      <c r="A107" s="2"/>
      <c r="B107" s="462"/>
      <c r="C107" s="462"/>
      <c r="D107" s="462"/>
      <c r="E107" s="462"/>
      <c r="F107" s="121"/>
      <c r="G107" s="53"/>
      <c r="H107" s="122"/>
      <c r="I107" s="22"/>
      <c r="J107" s="25"/>
      <c r="K107" s="2"/>
      <c r="L107" s="16"/>
    </row>
    <row r="108" spans="1:12" s="255" customFormat="1" ht="18">
      <c r="A108" s="2"/>
      <c r="B108" s="462"/>
      <c r="C108" s="462"/>
      <c r="D108" s="462"/>
      <c r="E108" s="462"/>
      <c r="F108" s="456"/>
      <c r="G108" s="18"/>
      <c r="H108" s="123"/>
      <c r="I108" s="22"/>
      <c r="J108" s="25"/>
      <c r="K108" s="2"/>
      <c r="L108" s="16"/>
    </row>
    <row r="109" spans="1:12" s="255" customFormat="1" ht="18">
      <c r="A109" s="2"/>
      <c r="B109" s="462"/>
      <c r="C109" s="462"/>
      <c r="D109" s="462"/>
      <c r="E109" s="462"/>
      <c r="F109" s="18"/>
      <c r="G109" s="18"/>
      <c r="H109" s="18"/>
      <c r="I109" s="21"/>
      <c r="J109" s="357"/>
      <c r="K109" s="2"/>
      <c r="L109" s="16"/>
    </row>
    <row r="110" spans="1:12" s="255" customFormat="1" ht="18">
      <c r="A110" s="2"/>
      <c r="B110" s="2"/>
      <c r="C110" s="53"/>
      <c r="D110" s="19"/>
      <c r="E110" s="19"/>
      <c r="F110" s="342"/>
      <c r="G110" s="18"/>
      <c r="H110" s="407"/>
      <c r="I110" s="409"/>
      <c r="J110" s="24"/>
      <c r="K110" s="16"/>
      <c r="L110" s="16"/>
    </row>
    <row r="111" spans="1:12" s="255" customFormat="1" ht="18">
      <c r="A111" s="2"/>
      <c r="B111" s="2"/>
      <c r="C111" s="53"/>
      <c r="D111" s="229"/>
      <c r="E111" s="6"/>
      <c r="F111" s="18"/>
      <c r="G111" s="18"/>
      <c r="H111" s="18"/>
      <c r="I111" s="20"/>
      <c r="J111" s="24"/>
      <c r="K111" s="16"/>
      <c r="L111" s="16"/>
    </row>
    <row r="112" spans="1:12" s="255" customFormat="1" ht="18">
      <c r="A112" s="2"/>
      <c r="B112" s="11"/>
      <c r="C112" s="53"/>
      <c r="D112" s="305"/>
      <c r="E112" s="6"/>
      <c r="F112" s="19"/>
      <c r="G112" s="54"/>
      <c r="H112" s="408"/>
      <c r="I112" s="408"/>
      <c r="J112" s="24"/>
      <c r="K112" s="16"/>
      <c r="L112" s="16"/>
    </row>
    <row r="113" spans="1:12" s="255" customFormat="1" ht="18">
      <c r="A113" s="2"/>
      <c r="B113" s="11"/>
      <c r="C113" s="53"/>
      <c r="D113" s="6"/>
      <c r="E113" s="6"/>
      <c r="F113" s="20"/>
      <c r="G113" s="20"/>
      <c r="H113" s="28"/>
      <c r="I113" s="19"/>
      <c r="J113" s="24"/>
      <c r="K113" s="16"/>
      <c r="L113" s="16"/>
    </row>
    <row r="114" spans="1:12" s="255" customFormat="1" ht="18">
      <c r="A114" s="2"/>
      <c r="B114" s="32"/>
      <c r="C114" s="33"/>
      <c r="D114" s="25"/>
      <c r="E114" s="6"/>
      <c r="F114" s="20"/>
      <c r="G114" s="20"/>
      <c r="H114" s="19"/>
      <c r="I114" s="21"/>
      <c r="J114" s="24"/>
      <c r="K114" s="16"/>
      <c r="L114" s="16"/>
    </row>
    <row r="115" spans="1:12" s="255" customFormat="1" ht="18">
      <c r="A115" s="2"/>
      <c r="B115" s="32"/>
      <c r="C115" s="34"/>
      <c r="D115" s="26"/>
      <c r="E115" s="6"/>
      <c r="F115" s="19"/>
      <c r="G115" s="20"/>
      <c r="H115" s="19"/>
      <c r="I115" s="21"/>
      <c r="J115" s="24"/>
      <c r="K115" s="16"/>
      <c r="L115" s="16"/>
    </row>
    <row r="116" spans="1:12" s="255" customFormat="1" ht="18">
      <c r="A116" s="2"/>
      <c r="B116" s="6"/>
      <c r="C116" s="54"/>
      <c r="D116" s="27"/>
      <c r="E116" s="6"/>
      <c r="F116" s="21"/>
      <c r="G116" s="20"/>
      <c r="H116" s="19"/>
      <c r="I116" s="21"/>
      <c r="J116" s="24"/>
      <c r="K116" s="16"/>
      <c r="L116" s="16"/>
    </row>
    <row r="117" spans="1:12" s="255" customFormat="1" ht="18">
      <c r="A117" s="2"/>
      <c r="B117" s="2"/>
      <c r="C117" s="53"/>
      <c r="D117" s="6"/>
      <c r="E117" s="6"/>
      <c r="F117" s="21"/>
      <c r="G117" s="20"/>
      <c r="H117" s="19"/>
      <c r="I117" s="21"/>
      <c r="J117" s="24"/>
      <c r="K117" s="16"/>
      <c r="L117" s="16"/>
    </row>
    <row r="118" spans="1:12" s="255" customFormat="1" ht="18">
      <c r="A118" s="2"/>
      <c r="B118" s="2"/>
      <c r="C118" s="53"/>
      <c r="D118" s="6"/>
      <c r="E118" s="6"/>
      <c r="F118" s="21"/>
      <c r="G118" s="20"/>
      <c r="H118" s="19"/>
      <c r="I118" s="21"/>
      <c r="J118" s="24"/>
      <c r="K118" s="16"/>
      <c r="L118" s="16"/>
    </row>
    <row r="119" spans="1:12" s="255" customFormat="1" ht="18">
      <c r="A119" s="2"/>
      <c r="B119" s="2"/>
      <c r="C119" s="53"/>
      <c r="D119" s="6"/>
      <c r="E119" s="6"/>
      <c r="F119" s="21"/>
      <c r="G119" s="20"/>
      <c r="H119" s="19"/>
      <c r="I119" s="21"/>
      <c r="J119" s="24"/>
      <c r="K119" s="16"/>
      <c r="L119" s="16"/>
    </row>
    <row r="120" spans="1:12" s="255" customFormat="1" ht="18">
      <c r="A120" s="2"/>
      <c r="B120" s="2"/>
      <c r="C120" s="53"/>
      <c r="D120" s="6"/>
      <c r="E120" s="6"/>
      <c r="F120" s="21"/>
      <c r="G120" s="20"/>
      <c r="H120" s="19"/>
      <c r="I120" s="21"/>
      <c r="J120" s="24"/>
      <c r="K120" s="16"/>
      <c r="L120" s="16"/>
    </row>
    <row r="121" spans="1:12" s="255" customFormat="1" ht="18">
      <c r="A121" s="2"/>
      <c r="B121" s="2"/>
      <c r="C121" s="53"/>
      <c r="D121" s="6"/>
      <c r="E121" s="6"/>
      <c r="F121" s="21"/>
      <c r="G121" s="20"/>
      <c r="H121" s="19"/>
      <c r="I121" s="21"/>
      <c r="J121" s="24"/>
      <c r="K121" s="16"/>
      <c r="L121" s="16"/>
    </row>
    <row r="122" spans="1:12" s="255" customFormat="1" ht="18">
      <c r="A122" s="2"/>
      <c r="B122" s="2"/>
      <c r="C122" s="53"/>
      <c r="D122" s="6"/>
      <c r="E122" s="6"/>
      <c r="F122" s="21"/>
      <c r="G122" s="20"/>
      <c r="H122" s="19"/>
      <c r="I122" s="21"/>
      <c r="J122" s="24"/>
      <c r="K122" s="16"/>
      <c r="L122" s="16"/>
    </row>
    <row r="123" spans="1:12" s="255" customFormat="1" ht="18">
      <c r="A123" s="2"/>
      <c r="B123" s="2"/>
      <c r="C123" s="53"/>
      <c r="D123" s="6"/>
      <c r="E123" s="6"/>
      <c r="F123" s="21"/>
      <c r="G123" s="20"/>
      <c r="H123" s="19"/>
      <c r="I123" s="21"/>
      <c r="J123" s="24"/>
      <c r="K123" s="16"/>
      <c r="L123" s="16"/>
    </row>
    <row r="124" spans="1:12" s="255" customFormat="1" ht="18">
      <c r="A124" s="2"/>
      <c r="B124" s="2"/>
      <c r="C124" s="53"/>
      <c r="D124" s="6"/>
      <c r="E124" s="6"/>
      <c r="F124" s="21"/>
      <c r="G124" s="20"/>
      <c r="H124" s="19"/>
      <c r="I124" s="21"/>
      <c r="J124" s="24"/>
      <c r="K124" s="16"/>
      <c r="L124" s="16"/>
    </row>
    <row r="125" spans="1:12" s="255" customFormat="1" ht="18">
      <c r="A125" s="2"/>
      <c r="B125" s="2"/>
      <c r="C125" s="53"/>
      <c r="D125" s="6"/>
      <c r="E125" s="6"/>
      <c r="F125" s="21"/>
      <c r="G125" s="20"/>
      <c r="H125" s="19"/>
      <c r="I125" s="23"/>
      <c r="J125" s="24"/>
      <c r="K125" s="16"/>
      <c r="L125" s="16"/>
    </row>
    <row r="126" spans="1:12" s="255" customFormat="1" ht="18">
      <c r="A126" s="2"/>
      <c r="B126" s="2"/>
      <c r="C126" s="53"/>
      <c r="D126" s="6"/>
      <c r="E126" s="6"/>
      <c r="F126" s="21"/>
      <c r="G126" s="20"/>
      <c r="H126" s="19"/>
      <c r="I126" s="19"/>
      <c r="J126" s="24"/>
      <c r="K126" s="16"/>
      <c r="L126" s="16"/>
    </row>
    <row r="127" spans="1:12" s="255" customFormat="1" ht="18">
      <c r="A127" s="2"/>
      <c r="B127" s="2"/>
      <c r="C127" s="53"/>
      <c r="D127" s="6"/>
      <c r="E127" s="6"/>
      <c r="F127" s="23"/>
      <c r="G127" s="20"/>
      <c r="H127" s="19"/>
      <c r="I127" s="6"/>
      <c r="J127" s="24"/>
      <c r="K127" s="16"/>
      <c r="L127" s="16"/>
    </row>
    <row r="128" spans="1:12" s="255" customFormat="1" ht="18">
      <c r="A128" s="2"/>
      <c r="B128" s="2"/>
      <c r="C128" s="53"/>
      <c r="D128" s="6"/>
      <c r="E128" s="6"/>
      <c r="F128" s="28"/>
      <c r="G128" s="20"/>
      <c r="H128" s="19"/>
      <c r="I128" s="21"/>
      <c r="J128" s="24"/>
      <c r="K128" s="16"/>
      <c r="L128" s="16"/>
    </row>
    <row r="129" spans="1:12" s="255" customFormat="1" ht="18">
      <c r="A129" s="2"/>
      <c r="B129" s="2"/>
      <c r="C129" s="53"/>
      <c r="D129" s="6"/>
      <c r="E129" s="6"/>
      <c r="F129" s="19"/>
      <c r="G129" s="20"/>
      <c r="H129" s="19"/>
      <c r="I129" s="21"/>
      <c r="J129" s="2"/>
      <c r="K129" s="2"/>
      <c r="L129" s="2"/>
    </row>
    <row r="130" spans="1:12" s="255" customFormat="1" ht="18">
      <c r="A130" s="2"/>
      <c r="B130" s="11"/>
      <c r="C130" s="53"/>
      <c r="D130" s="6"/>
      <c r="E130" s="6"/>
      <c r="F130" s="21"/>
      <c r="G130" s="20"/>
      <c r="H130" s="19"/>
      <c r="I130" s="29"/>
      <c r="J130" s="2"/>
      <c r="K130" s="2"/>
      <c r="L130" s="2"/>
    </row>
    <row r="131" spans="2:14" ht="18">
      <c r="B131" s="14"/>
      <c r="C131" s="55"/>
      <c r="D131" s="19"/>
      <c r="E131" s="19"/>
      <c r="F131" s="30"/>
      <c r="G131" s="20"/>
      <c r="H131" s="19"/>
      <c r="I131" s="31"/>
      <c r="M131" s="2"/>
      <c r="N131" s="2"/>
    </row>
    <row r="132" spans="6:14" ht="18">
      <c r="F132" s="19"/>
      <c r="G132" s="20"/>
      <c r="H132" s="19"/>
      <c r="I132" s="31"/>
      <c r="M132" s="2"/>
      <c r="N132" s="2"/>
    </row>
    <row r="133" spans="6:9" ht="18">
      <c r="F133" s="19"/>
      <c r="G133" s="54"/>
      <c r="H133" s="6"/>
      <c r="I133" s="31"/>
    </row>
  </sheetData>
  <sheetProtection/>
  <mergeCells count="23">
    <mergeCell ref="C2:I2"/>
    <mergeCell ref="C3:I3"/>
    <mergeCell ref="C4:I4"/>
    <mergeCell ref="B6:I6"/>
    <mergeCell ref="B7:I7"/>
    <mergeCell ref="H8:I8"/>
    <mergeCell ref="B43:E43"/>
    <mergeCell ref="B36:D36"/>
    <mergeCell ref="E36:F36"/>
    <mergeCell ref="G36:I36"/>
    <mergeCell ref="B37:D37"/>
    <mergeCell ref="E37:F37"/>
    <mergeCell ref="G37:I37"/>
    <mergeCell ref="B44:E44"/>
    <mergeCell ref="F44:I44"/>
    <mergeCell ref="B107:E107"/>
    <mergeCell ref="B108:E108"/>
    <mergeCell ref="B109:E109"/>
    <mergeCell ref="B38:D38"/>
    <mergeCell ref="E38:F38"/>
    <mergeCell ref="G38:I38"/>
    <mergeCell ref="B41:E41"/>
    <mergeCell ref="B42:E42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orientation="landscape" paperSize="9" scale="61" r:id="rId4"/>
  <rowBreaks count="1" manualBreakCount="1">
    <brk id="45" max="9" man="1"/>
  </rowBreaks>
  <ignoredErrors>
    <ignoredError sqref="C23:C31 C12:C15 C56:C63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7"/>
  <sheetViews>
    <sheetView showGridLines="0" zoomScale="85" zoomScaleNormal="85" zoomScalePageLayoutView="0" workbookViewId="0" topLeftCell="A1">
      <selection activeCell="I25" sqref="I25"/>
    </sheetView>
  </sheetViews>
  <sheetFormatPr defaultColWidth="9.33203125" defaultRowHeight="10.5"/>
  <cols>
    <col min="1" max="1" width="1.3359375" style="36" customWidth="1"/>
    <col min="2" max="2" width="109.16015625" style="36" customWidth="1"/>
    <col min="3" max="3" width="9" style="36" customWidth="1"/>
    <col min="4" max="5" width="28.83203125" style="184" customWidth="1"/>
    <col min="6" max="6" width="1.3359375" style="36" customWidth="1"/>
    <col min="7" max="7" width="8.5" style="36" customWidth="1"/>
    <col min="8" max="8" width="23.66015625" style="36" customWidth="1"/>
    <col min="9" max="10" width="9.33203125" style="36" customWidth="1"/>
    <col min="11" max="11" width="17.66015625" style="36" bestFit="1" customWidth="1"/>
    <col min="12" max="12" width="9.33203125" style="36" customWidth="1"/>
    <col min="13" max="13" width="15.66015625" style="36" bestFit="1" customWidth="1"/>
    <col min="14" max="16384" width="9.33203125" style="36" customWidth="1"/>
  </cols>
  <sheetData>
    <row r="1" ht="7.5" customHeight="1"/>
    <row r="2" spans="2:5" ht="18" customHeight="1">
      <c r="B2" s="475" t="s">
        <v>247</v>
      </c>
      <c r="C2" s="476"/>
      <c r="D2" s="476"/>
      <c r="E2" s="477"/>
    </row>
    <row r="3" spans="2:5" ht="18" customHeight="1">
      <c r="B3" s="478" t="s">
        <v>64</v>
      </c>
      <c r="C3" s="479"/>
      <c r="D3" s="479"/>
      <c r="E3" s="480"/>
    </row>
    <row r="4" spans="2:5" ht="18" customHeight="1">
      <c r="B4" s="481" t="s">
        <v>65</v>
      </c>
      <c r="C4" s="482"/>
      <c r="D4" s="482"/>
      <c r="E4" s="483"/>
    </row>
    <row r="5" spans="2:5" ht="15">
      <c r="B5" s="124"/>
      <c r="C5" s="124"/>
      <c r="D5" s="185"/>
      <c r="E5" s="185"/>
    </row>
    <row r="6" spans="2:5" ht="12.75">
      <c r="B6" s="37"/>
      <c r="C6" s="37"/>
      <c r="D6" s="186"/>
      <c r="E6" s="186"/>
    </row>
    <row r="7" spans="2:7" ht="15.75">
      <c r="B7" s="484" t="s">
        <v>193</v>
      </c>
      <c r="C7" s="484"/>
      <c r="D7" s="484"/>
      <c r="E7" s="484"/>
      <c r="F7" s="38"/>
      <c r="G7" s="38"/>
    </row>
    <row r="8" spans="2:5" ht="16.5" customHeight="1">
      <c r="B8" s="485" t="s">
        <v>339</v>
      </c>
      <c r="C8" s="485"/>
      <c r="D8" s="485"/>
      <c r="E8" s="485"/>
    </row>
    <row r="9" spans="2:5" ht="14.25" customHeight="1">
      <c r="B9" s="39"/>
      <c r="C9" s="39"/>
      <c r="D9" s="187"/>
      <c r="E9" s="358" t="s">
        <v>79</v>
      </c>
    </row>
    <row r="10" spans="2:7" ht="59.25" customHeight="1">
      <c r="B10" s="373" t="s">
        <v>113</v>
      </c>
      <c r="C10" s="374" t="s">
        <v>23</v>
      </c>
      <c r="D10" s="375" t="s">
        <v>340</v>
      </c>
      <c r="E10" s="375" t="s">
        <v>341</v>
      </c>
      <c r="F10" s="46"/>
      <c r="G10" s="46"/>
    </row>
    <row r="11" spans="2:7" ht="11.25" customHeight="1">
      <c r="B11" s="161"/>
      <c r="C11" s="372"/>
      <c r="D11" s="162"/>
      <c r="E11" s="162"/>
      <c r="F11" s="46"/>
      <c r="G11" s="46"/>
    </row>
    <row r="12" spans="2:8" ht="15.75">
      <c r="B12" s="390" t="s">
        <v>180</v>
      </c>
      <c r="C12" s="346"/>
      <c r="D12" s="385">
        <f>D73</f>
        <v>5446161.36</v>
      </c>
      <c r="E12" s="385">
        <f>E73</f>
        <v>4553439.48</v>
      </c>
      <c r="F12" s="38"/>
      <c r="G12" s="38"/>
      <c r="H12" s="47"/>
    </row>
    <row r="13" spans="2:8" ht="15.75">
      <c r="B13" s="347" t="s">
        <v>177</v>
      </c>
      <c r="C13" s="345"/>
      <c r="D13" s="385">
        <f>D75</f>
        <v>-577031.01</v>
      </c>
      <c r="E13" s="385">
        <f>E75</f>
        <v>-1108896.44</v>
      </c>
      <c r="F13" s="38"/>
      <c r="G13" s="38"/>
      <c r="H13" s="46"/>
    </row>
    <row r="14" spans="2:8" ht="15.75">
      <c r="B14" s="163" t="s">
        <v>178</v>
      </c>
      <c r="C14" s="131">
        <v>15</v>
      </c>
      <c r="D14" s="189">
        <f>SUM(D12:D13)</f>
        <v>4869130.350000001</v>
      </c>
      <c r="E14" s="189">
        <f>SUM(E12:E13)</f>
        <v>3444543.0400000005</v>
      </c>
      <c r="F14" s="38"/>
      <c r="G14" s="38"/>
      <c r="H14" s="46"/>
    </row>
    <row r="15" spans="2:8" ht="15.75" customHeight="1">
      <c r="B15" s="347" t="s">
        <v>179</v>
      </c>
      <c r="C15" s="131"/>
      <c r="D15" s="192">
        <v>0</v>
      </c>
      <c r="E15" s="192">
        <v>0</v>
      </c>
      <c r="F15" s="38"/>
      <c r="G15" s="38"/>
      <c r="H15" s="46"/>
    </row>
    <row r="16" spans="2:8" ht="15.75">
      <c r="B16" s="163" t="s">
        <v>7</v>
      </c>
      <c r="C16" s="131"/>
      <c r="D16" s="189">
        <f>D14+D15</f>
        <v>4869130.350000001</v>
      </c>
      <c r="E16" s="189">
        <f>E14+E15</f>
        <v>3444543.0400000005</v>
      </c>
      <c r="F16" s="38"/>
      <c r="G16" s="38"/>
      <c r="H16" s="46"/>
    </row>
    <row r="17" spans="2:8" ht="7.5" customHeight="1">
      <c r="B17" s="163"/>
      <c r="C17" s="131"/>
      <c r="D17" s="190"/>
      <c r="E17" s="190"/>
      <c r="F17" s="38"/>
      <c r="G17" s="38"/>
      <c r="H17" s="46"/>
    </row>
    <row r="18" spans="2:13" ht="15.75">
      <c r="B18" s="163" t="s">
        <v>112</v>
      </c>
      <c r="C18" s="131"/>
      <c r="D18" s="189">
        <f>D19+D26+D27</f>
        <v>-227463955.70000002</v>
      </c>
      <c r="E18" s="189">
        <f>E19+E26+E27</f>
        <v>-220744976.99</v>
      </c>
      <c r="F18" s="40"/>
      <c r="G18" s="40"/>
      <c r="H18" s="46"/>
      <c r="M18" s="38"/>
    </row>
    <row r="19" spans="2:13" ht="15.75">
      <c r="B19" s="163" t="s">
        <v>9</v>
      </c>
      <c r="C19" s="130">
        <v>16</v>
      </c>
      <c r="D19" s="189">
        <f>D20+D21+D22+D23+D24+D25</f>
        <v>-192099420.79000002</v>
      </c>
      <c r="E19" s="189">
        <f>E20+E21+E22+E23+E24+E25</f>
        <v>-169680765.93</v>
      </c>
      <c r="F19" s="38"/>
      <c r="G19" s="38"/>
      <c r="H19" s="46">
        <f>-SUM((D19/E19)-1)*100</f>
        <v>-13.212254634239805</v>
      </c>
      <c r="J19" s="50"/>
      <c r="M19" s="38"/>
    </row>
    <row r="20" spans="2:13" ht="15.75">
      <c r="B20" s="164" t="s">
        <v>10</v>
      </c>
      <c r="C20" s="130"/>
      <c r="D20" s="191">
        <f aca="true" t="shared" si="0" ref="D20:E22">D80</f>
        <v>-115115805.52</v>
      </c>
      <c r="E20" s="191">
        <f t="shared" si="0"/>
        <v>-103859213.31</v>
      </c>
      <c r="F20" s="38"/>
      <c r="G20" s="38"/>
      <c r="H20" s="46">
        <f>-SUM((D20/E20)-1)*100</f>
        <v>-10.838318384331691</v>
      </c>
      <c r="J20" s="50"/>
      <c r="M20" s="38"/>
    </row>
    <row r="21" spans="2:13" ht="15.75">
      <c r="B21" s="164" t="s">
        <v>11</v>
      </c>
      <c r="C21" s="130"/>
      <c r="D21" s="191">
        <f t="shared" si="0"/>
        <v>-2175645.23</v>
      </c>
      <c r="E21" s="191">
        <f t="shared" si="0"/>
        <v>-1345071.68</v>
      </c>
      <c r="F21" s="38"/>
      <c r="G21" s="38"/>
      <c r="H21" s="46"/>
      <c r="M21" s="38"/>
    </row>
    <row r="22" spans="2:13" ht="15.75">
      <c r="B22" s="164" t="s">
        <v>157</v>
      </c>
      <c r="C22" s="130"/>
      <c r="D22" s="191">
        <f t="shared" si="0"/>
        <v>-285237.48</v>
      </c>
      <c r="E22" s="191">
        <f t="shared" si="0"/>
        <v>-126008.58</v>
      </c>
      <c r="F22" s="38"/>
      <c r="G22" s="38"/>
      <c r="H22" s="46"/>
      <c r="M22" s="38"/>
    </row>
    <row r="23" spans="2:8" ht="15.75">
      <c r="B23" s="164" t="s">
        <v>102</v>
      </c>
      <c r="C23" s="130"/>
      <c r="D23" s="191">
        <f>D83+D84</f>
        <v>-53970425.25</v>
      </c>
      <c r="E23" s="191">
        <f>E83+E84</f>
        <v>-53548661.02</v>
      </c>
      <c r="F23" s="38"/>
      <c r="G23" s="38"/>
      <c r="H23" s="46">
        <f>-SUM((D23/E23)-1)*100</f>
        <v>-0.7876279667244468</v>
      </c>
    </row>
    <row r="24" spans="2:8" ht="15.75">
      <c r="B24" s="164" t="s">
        <v>318</v>
      </c>
      <c r="C24" s="130"/>
      <c r="D24" s="191">
        <f aca="true" t="shared" si="1" ref="D24:E27">D85</f>
        <v>-20380261.2</v>
      </c>
      <c r="E24" s="191">
        <f t="shared" si="1"/>
        <v>-10682737.290000001</v>
      </c>
      <c r="F24" s="38"/>
      <c r="G24" s="38"/>
      <c r="H24" s="46">
        <f>-SUM((D24/E24)-1)*100</f>
        <v>-90.77751934495055</v>
      </c>
    </row>
    <row r="25" spans="2:8" ht="15.75">
      <c r="B25" s="164" t="s">
        <v>55</v>
      </c>
      <c r="C25" s="130"/>
      <c r="D25" s="191">
        <f t="shared" si="1"/>
        <v>-172046.11</v>
      </c>
      <c r="E25" s="191">
        <f t="shared" si="1"/>
        <v>-119074.05</v>
      </c>
      <c r="F25" s="38"/>
      <c r="G25" s="38"/>
      <c r="H25" s="46"/>
    </row>
    <row r="26" spans="2:8" ht="15.75">
      <c r="B26" s="165" t="s">
        <v>80</v>
      </c>
      <c r="C26" s="130">
        <v>17</v>
      </c>
      <c r="D26" s="189">
        <f t="shared" si="1"/>
        <v>-125956464.31</v>
      </c>
      <c r="E26" s="189">
        <f t="shared" si="1"/>
        <v>-75360891.12</v>
      </c>
      <c r="F26" s="38"/>
      <c r="G26" s="38"/>
      <c r="H26" s="46"/>
    </row>
    <row r="27" spans="2:8" ht="15.75">
      <c r="B27" s="165" t="s">
        <v>81</v>
      </c>
      <c r="C27" s="130">
        <v>18</v>
      </c>
      <c r="D27" s="189">
        <f t="shared" si="1"/>
        <v>90591929.4</v>
      </c>
      <c r="E27" s="189">
        <f t="shared" si="1"/>
        <v>24296680.060000002</v>
      </c>
      <c r="F27" s="38"/>
      <c r="G27" s="38"/>
      <c r="H27" s="46"/>
    </row>
    <row r="28" spans="2:8" ht="15.75">
      <c r="B28" s="165" t="s">
        <v>182</v>
      </c>
      <c r="C28" s="131"/>
      <c r="D28" s="189">
        <f>D14+D18</f>
        <v>-222594825.35000002</v>
      </c>
      <c r="E28" s="189">
        <f>E14+E18</f>
        <v>-217300433.95000002</v>
      </c>
      <c r="F28" s="38"/>
      <c r="G28" s="38"/>
      <c r="H28" s="46"/>
    </row>
    <row r="29" spans="2:8" ht="15.75">
      <c r="B29" s="165"/>
      <c r="C29" s="131"/>
      <c r="D29" s="190"/>
      <c r="E29" s="190"/>
      <c r="F29" s="38"/>
      <c r="G29" s="38"/>
      <c r="H29" s="46"/>
    </row>
    <row r="30" spans="2:8" ht="15.75">
      <c r="B30" s="164" t="s">
        <v>12</v>
      </c>
      <c r="C30" s="130"/>
      <c r="D30" s="191">
        <f>D90</f>
        <v>-1449200.74</v>
      </c>
      <c r="E30" s="191">
        <f>E90</f>
        <v>-1452926.9</v>
      </c>
      <c r="F30" s="38"/>
      <c r="G30" s="38"/>
      <c r="H30" s="46">
        <f>-SUM((D30/E30)-1)*100</f>
        <v>0.2564588762173692</v>
      </c>
    </row>
    <row r="31" spans="2:8" ht="15.75">
      <c r="B31" s="164" t="s">
        <v>24</v>
      </c>
      <c r="C31" s="130"/>
      <c r="D31" s="191">
        <f>D91</f>
        <v>1073111.75</v>
      </c>
      <c r="E31" s="191">
        <f>E91</f>
        <v>787512.98</v>
      </c>
      <c r="F31" s="38"/>
      <c r="G31" s="38"/>
      <c r="H31" s="46"/>
    </row>
    <row r="32" spans="2:8" ht="15.75">
      <c r="B32" s="163" t="s">
        <v>181</v>
      </c>
      <c r="C32" s="131">
        <v>19</v>
      </c>
      <c r="D32" s="189">
        <f>D30+D31</f>
        <v>-376088.99</v>
      </c>
      <c r="E32" s="189">
        <f>E30+E31</f>
        <v>-665413.9199999999</v>
      </c>
      <c r="F32" s="38"/>
      <c r="G32" s="38"/>
      <c r="H32" s="46"/>
    </row>
    <row r="33" spans="2:8" ht="15.75">
      <c r="B33" s="165" t="s">
        <v>183</v>
      </c>
      <c r="C33" s="131"/>
      <c r="D33" s="189">
        <f>D28+D32</f>
        <v>-222970914.34000003</v>
      </c>
      <c r="E33" s="189">
        <f>E28+E32</f>
        <v>-217965847.87</v>
      </c>
      <c r="F33" s="38"/>
      <c r="G33" s="38"/>
      <c r="H33" s="46"/>
    </row>
    <row r="34" spans="2:8" ht="15.75">
      <c r="B34" s="165"/>
      <c r="C34" s="131"/>
      <c r="D34" s="190"/>
      <c r="E34" s="190"/>
      <c r="F34" s="38"/>
      <c r="G34" s="38"/>
      <c r="H34" s="46"/>
    </row>
    <row r="35" spans="2:8" ht="15.75">
      <c r="B35" s="164" t="s">
        <v>58</v>
      </c>
      <c r="C35" s="130"/>
      <c r="D35" s="191">
        <f aca="true" t="shared" si="2" ref="D35:E37">D94</f>
        <v>215835285.63</v>
      </c>
      <c r="E35" s="191">
        <f t="shared" si="2"/>
        <v>162670176.54</v>
      </c>
      <c r="F35" s="38"/>
      <c r="G35" s="38"/>
      <c r="H35" s="46"/>
    </row>
    <row r="36" spans="2:8" ht="15.75" hidden="1">
      <c r="B36" s="164" t="s">
        <v>189</v>
      </c>
      <c r="C36" s="130"/>
      <c r="D36" s="191">
        <f t="shared" si="2"/>
        <v>0</v>
      </c>
      <c r="E36" s="191">
        <f t="shared" si="2"/>
        <v>0</v>
      </c>
      <c r="F36" s="38"/>
      <c r="G36" s="38"/>
      <c r="H36" s="46"/>
    </row>
    <row r="37" spans="2:11" ht="15.75">
      <c r="B37" s="164" t="s">
        <v>185</v>
      </c>
      <c r="C37" s="130"/>
      <c r="D37" s="191">
        <f t="shared" si="2"/>
        <v>-159967111.06</v>
      </c>
      <c r="E37" s="191">
        <f t="shared" si="2"/>
        <v>-68352665.73</v>
      </c>
      <c r="F37" s="38"/>
      <c r="G37" s="38"/>
      <c r="H37" s="46">
        <f>-SUM((D37/E37)-1)*100</f>
        <v>-134.03200058339553</v>
      </c>
      <c r="K37" s="50"/>
    </row>
    <row r="38" spans="2:11" ht="15.75">
      <c r="B38" s="165" t="s">
        <v>184</v>
      </c>
      <c r="C38" s="130">
        <v>20</v>
      </c>
      <c r="D38" s="189">
        <f>SUM(D35:D37)</f>
        <v>55868174.56999999</v>
      </c>
      <c r="E38" s="189">
        <f>SUM(E35:E37)</f>
        <v>94317510.80999999</v>
      </c>
      <c r="F38" s="46"/>
      <c r="G38" s="46"/>
      <c r="H38" s="49" t="s">
        <v>110</v>
      </c>
      <c r="I38" s="486">
        <v>40128672.7</v>
      </c>
      <c r="J38" s="487"/>
      <c r="K38" s="249">
        <v>42795</v>
      </c>
    </row>
    <row r="39" spans="2:11" ht="19.5" customHeight="1">
      <c r="B39" s="163" t="s">
        <v>115</v>
      </c>
      <c r="C39" s="131"/>
      <c r="D39" s="189">
        <f>D33+D38</f>
        <v>-167102739.77000004</v>
      </c>
      <c r="E39" s="189">
        <f>E33+E38</f>
        <v>-123648337.06000002</v>
      </c>
      <c r="F39" s="46"/>
      <c r="G39" s="46"/>
      <c r="H39" s="49" t="s">
        <v>110</v>
      </c>
      <c r="I39" s="486">
        <v>40128672.7</v>
      </c>
      <c r="J39" s="487"/>
      <c r="K39" s="249">
        <v>43160</v>
      </c>
    </row>
    <row r="40" spans="2:8" ht="15.75">
      <c r="B40" s="376" t="s">
        <v>63</v>
      </c>
      <c r="C40" s="377"/>
      <c r="D40" s="378">
        <f>D39</f>
        <v>-167102739.77000004</v>
      </c>
      <c r="E40" s="378">
        <f>E39</f>
        <v>-123648337.06000002</v>
      </c>
      <c r="F40" s="46"/>
      <c r="G40" s="46"/>
      <c r="H40" s="46"/>
    </row>
    <row r="41" spans="2:8" ht="15.75">
      <c r="B41" s="374" t="s">
        <v>25</v>
      </c>
      <c r="C41" s="377"/>
      <c r="D41" s="378">
        <f>D40/I39*1000</f>
        <v>-4164.173109318914</v>
      </c>
      <c r="E41" s="378">
        <f>E40/I39*1000</f>
        <v>-3081.296458130797</v>
      </c>
      <c r="F41" s="46"/>
      <c r="G41" s="46"/>
      <c r="H41" s="46"/>
    </row>
    <row r="42" spans="2:8" ht="15">
      <c r="B42" s="125"/>
      <c r="C42" s="126"/>
      <c r="D42" s="193"/>
      <c r="E42" s="193"/>
      <c r="F42" s="177"/>
      <c r="G42" s="177"/>
      <c r="H42" s="128"/>
    </row>
    <row r="43" spans="2:11" ht="24.75" customHeight="1">
      <c r="B43" s="125"/>
      <c r="C43" s="126"/>
      <c r="D43" s="193"/>
      <c r="E43" s="193"/>
      <c r="F43" s="127"/>
      <c r="G43" s="127"/>
      <c r="H43" s="45"/>
      <c r="I43" s="44"/>
      <c r="J43" s="44"/>
      <c r="K43" s="44"/>
    </row>
    <row r="44" spans="2:10" s="262" customFormat="1" ht="30.75" customHeight="1">
      <c r="B44" s="36"/>
      <c r="C44" s="36"/>
      <c r="D44" s="184"/>
      <c r="E44" s="184"/>
      <c r="F44" s="260"/>
      <c r="G44" s="260"/>
      <c r="H44" s="406"/>
      <c r="I44" s="261"/>
      <c r="J44" s="261"/>
    </row>
    <row r="45" spans="2:10" s="262" customFormat="1" ht="15" customHeight="1">
      <c r="B45" s="425" t="s">
        <v>312</v>
      </c>
      <c r="C45" s="488" t="s">
        <v>329</v>
      </c>
      <c r="D45" s="488"/>
      <c r="E45" s="488"/>
      <c r="F45" s="260"/>
      <c r="G45" s="260"/>
      <c r="H45" s="260"/>
      <c r="I45" s="261"/>
      <c r="J45" s="261"/>
    </row>
    <row r="46" spans="2:10" s="262" customFormat="1" ht="15" customHeight="1">
      <c r="B46" s="425" t="s">
        <v>313</v>
      </c>
      <c r="C46" s="489" t="s">
        <v>188</v>
      </c>
      <c r="D46" s="489"/>
      <c r="E46" s="489"/>
      <c r="F46" s="260"/>
      <c r="G46" s="260"/>
      <c r="H46" s="260"/>
      <c r="I46" s="261"/>
      <c r="J46" s="261"/>
    </row>
    <row r="47" spans="2:10" s="262" customFormat="1" ht="15" customHeight="1">
      <c r="B47" s="425" t="s">
        <v>314</v>
      </c>
      <c r="C47" s="489" t="s">
        <v>330</v>
      </c>
      <c r="D47" s="489"/>
      <c r="E47" s="489"/>
      <c r="F47" s="260"/>
      <c r="G47" s="260"/>
      <c r="H47" s="260"/>
      <c r="I47" s="259"/>
      <c r="J47" s="259"/>
    </row>
    <row r="48" spans="2:10" s="262" customFormat="1" ht="15.75" customHeight="1">
      <c r="B48" s="425"/>
      <c r="C48" s="288"/>
      <c r="D48" s="288"/>
      <c r="E48" s="281"/>
      <c r="F48" s="263"/>
      <c r="G48" s="263"/>
      <c r="H48" s="264"/>
      <c r="I48" s="264"/>
      <c r="J48" s="264"/>
    </row>
    <row r="49" spans="2:10" s="262" customFormat="1" ht="40.5" customHeight="1">
      <c r="B49" s="426"/>
      <c r="C49" s="289"/>
      <c r="D49" s="289"/>
      <c r="E49" s="289"/>
      <c r="F49" s="263"/>
      <c r="G49" s="263"/>
      <c r="H49" s="258"/>
      <c r="I49" s="258"/>
      <c r="J49" s="258"/>
    </row>
    <row r="50" spans="2:10" s="262" customFormat="1" ht="14.25">
      <c r="B50" s="427" t="s">
        <v>315</v>
      </c>
      <c r="C50" s="490" t="s">
        <v>186</v>
      </c>
      <c r="D50" s="490"/>
      <c r="E50" s="490"/>
      <c r="F50" s="263"/>
      <c r="G50" s="263"/>
      <c r="H50" s="258"/>
      <c r="I50" s="258"/>
      <c r="J50" s="258"/>
    </row>
    <row r="51" spans="2:10" s="262" customFormat="1" ht="14.25">
      <c r="B51" s="427" t="s">
        <v>316</v>
      </c>
      <c r="C51" s="490" t="s">
        <v>192</v>
      </c>
      <c r="D51" s="490"/>
      <c r="E51" s="490"/>
      <c r="F51" s="263"/>
      <c r="G51" s="263"/>
      <c r="H51" s="258"/>
      <c r="I51" s="258"/>
      <c r="J51" s="258"/>
    </row>
    <row r="52" spans="2:5" s="262" customFormat="1" ht="14.25">
      <c r="B52" s="427" t="s">
        <v>317</v>
      </c>
      <c r="C52" s="490" t="s">
        <v>187</v>
      </c>
      <c r="D52" s="490"/>
      <c r="E52" s="490"/>
    </row>
    <row r="53" spans="2:5" s="266" customFormat="1" ht="14.25">
      <c r="B53" s="262"/>
      <c r="C53" s="290"/>
      <c r="D53" s="265"/>
      <c r="E53" s="265"/>
    </row>
    <row r="54" spans="4:5" s="266" customFormat="1" ht="14.25">
      <c r="D54" s="267"/>
      <c r="E54" s="267"/>
    </row>
    <row r="55" spans="4:5" s="266" customFormat="1" ht="21.75" customHeight="1">
      <c r="D55" s="267"/>
      <c r="E55" s="267"/>
    </row>
    <row r="56" spans="2:5" s="266" customFormat="1" ht="14.25">
      <c r="B56" s="491" t="s">
        <v>350</v>
      </c>
      <c r="C56" s="491"/>
      <c r="D56" s="491"/>
      <c r="E56" s="491"/>
    </row>
    <row r="57" spans="2:5" s="266" customFormat="1" ht="14.25">
      <c r="B57" s="491" t="s">
        <v>352</v>
      </c>
      <c r="C57" s="491"/>
      <c r="D57" s="491"/>
      <c r="E57" s="491"/>
    </row>
    <row r="58" spans="2:5" ht="14.25">
      <c r="B58" s="491" t="s">
        <v>351</v>
      </c>
      <c r="C58" s="491"/>
      <c r="D58" s="491"/>
      <c r="E58" s="491"/>
    </row>
    <row r="63" ht="18" customHeight="1"/>
    <row r="64" ht="18" customHeight="1"/>
    <row r="65" spans="2:5" ht="17.25" customHeight="1">
      <c r="B65" s="492" t="s">
        <v>301</v>
      </c>
      <c r="C65" s="493"/>
      <c r="D65" s="493"/>
      <c r="E65" s="494"/>
    </row>
    <row r="66" spans="2:14" ht="15">
      <c r="B66" s="495" t="s">
        <v>64</v>
      </c>
      <c r="C66" s="496"/>
      <c r="D66" s="496"/>
      <c r="E66" s="497"/>
      <c r="L66" s="464"/>
      <c r="M66" s="464"/>
      <c r="N66" s="464"/>
    </row>
    <row r="67" spans="2:14" ht="12" customHeight="1">
      <c r="B67" s="498" t="s">
        <v>302</v>
      </c>
      <c r="C67" s="499"/>
      <c r="D67" s="499"/>
      <c r="E67" s="500"/>
      <c r="L67" s="464"/>
      <c r="M67" s="464"/>
      <c r="N67" s="464"/>
    </row>
    <row r="68" spans="2:14" ht="16.5" customHeight="1">
      <c r="B68" s="124"/>
      <c r="C68" s="124"/>
      <c r="D68" s="185"/>
      <c r="E68" s="185"/>
      <c r="F68" s="38"/>
      <c r="G68" s="38"/>
      <c r="L68" s="464"/>
      <c r="M68" s="464"/>
      <c r="N68" s="464"/>
    </row>
    <row r="69" spans="2:7" ht="15">
      <c r="B69" s="501" t="s">
        <v>342</v>
      </c>
      <c r="C69" s="501"/>
      <c r="D69" s="501"/>
      <c r="E69" s="501"/>
      <c r="F69" s="46"/>
      <c r="G69" s="46"/>
    </row>
    <row r="70" spans="2:8" ht="17.25" thickBot="1">
      <c r="B70" s="39"/>
      <c r="C70" s="39"/>
      <c r="D70" s="187"/>
      <c r="E70" s="188" t="s">
        <v>79</v>
      </c>
      <c r="F70" s="38"/>
      <c r="G70" s="38"/>
      <c r="H70" s="46"/>
    </row>
    <row r="71" spans="2:8" ht="48.75" thickBot="1" thickTop="1">
      <c r="B71" s="159" t="s">
        <v>113</v>
      </c>
      <c r="C71" s="158" t="s">
        <v>23</v>
      </c>
      <c r="D71" s="428" t="str">
        <f>D10</f>
        <v>01 jan/22                                                a                                                               31 mar/22</v>
      </c>
      <c r="E71" s="428" t="str">
        <f>E10</f>
        <v>01 jan/21                                                a                                                               31 mar/21</v>
      </c>
      <c r="F71" s="38"/>
      <c r="G71" s="38"/>
      <c r="H71" s="47"/>
    </row>
    <row r="72" spans="2:8" ht="15" customHeight="1" thickTop="1">
      <c r="B72" s="239" t="s">
        <v>52</v>
      </c>
      <c r="C72" s="246" t="s">
        <v>89</v>
      </c>
      <c r="D72" s="243">
        <f>D73</f>
        <v>5446161.36</v>
      </c>
      <c r="E72" s="243">
        <f>E73</f>
        <v>4553439.48</v>
      </c>
      <c r="F72" s="38"/>
      <c r="G72" s="38"/>
      <c r="H72" s="47"/>
    </row>
    <row r="73" spans="2:8" ht="15" customHeight="1">
      <c r="B73" s="240" t="s">
        <v>53</v>
      </c>
      <c r="C73" s="247"/>
      <c r="D73" s="244">
        <v>5446161.36</v>
      </c>
      <c r="E73" s="244">
        <v>4553439.48</v>
      </c>
      <c r="F73" s="38"/>
      <c r="G73" s="38"/>
      <c r="H73" s="47"/>
    </row>
    <row r="74" spans="2:8" ht="15" customHeight="1">
      <c r="B74" s="241" t="s">
        <v>156</v>
      </c>
      <c r="C74" s="248" t="s">
        <v>90</v>
      </c>
      <c r="D74" s="245">
        <f>D75</f>
        <v>-577031.01</v>
      </c>
      <c r="E74" s="245">
        <f>E75</f>
        <v>-1108896.44</v>
      </c>
      <c r="F74" s="38"/>
      <c r="G74" s="38"/>
      <c r="H74" s="46"/>
    </row>
    <row r="75" spans="2:8" ht="15" customHeight="1">
      <c r="B75" s="240" t="s">
        <v>111</v>
      </c>
      <c r="C75" s="247"/>
      <c r="D75" s="244">
        <v>-577031.01</v>
      </c>
      <c r="E75" s="244">
        <v>-1108896.44</v>
      </c>
      <c r="F75" s="38"/>
      <c r="G75" s="38"/>
      <c r="H75" s="46"/>
    </row>
    <row r="76" spans="2:8" ht="15" customHeight="1">
      <c r="B76" s="241" t="s">
        <v>54</v>
      </c>
      <c r="C76" s="247"/>
      <c r="D76" s="243">
        <f>D72+D74</f>
        <v>4869130.350000001</v>
      </c>
      <c r="E76" s="243">
        <f>E72+E74</f>
        <v>3444543.0400000005</v>
      </c>
      <c r="F76" s="38"/>
      <c r="G76" s="38"/>
      <c r="H76" s="46"/>
    </row>
    <row r="77" spans="2:8" ht="15" customHeight="1">
      <c r="B77" s="241" t="s">
        <v>7</v>
      </c>
      <c r="C77" s="247"/>
      <c r="D77" s="243">
        <f>D76</f>
        <v>4869130.350000001</v>
      </c>
      <c r="E77" s="243">
        <f>E76</f>
        <v>3444543.0400000005</v>
      </c>
      <c r="F77" s="38"/>
      <c r="G77" s="38"/>
      <c r="H77" s="46"/>
    </row>
    <row r="78" spans="2:8" ht="15" customHeight="1">
      <c r="B78" s="241" t="s">
        <v>8</v>
      </c>
      <c r="C78" s="247"/>
      <c r="D78" s="245">
        <f>D79+D87</f>
        <v>-318055885.1</v>
      </c>
      <c r="E78" s="245">
        <f>E79+E87</f>
        <v>-245041657.05</v>
      </c>
      <c r="F78" s="40"/>
      <c r="G78" s="40"/>
      <c r="H78" s="46"/>
    </row>
    <row r="79" spans="2:8" ht="15" customHeight="1">
      <c r="B79" s="241" t="s">
        <v>9</v>
      </c>
      <c r="C79" s="248" t="s">
        <v>86</v>
      </c>
      <c r="D79" s="245">
        <f>SUM(D80:D86)</f>
        <v>-192099420.79000002</v>
      </c>
      <c r="E79" s="245">
        <f>SUM(E80:E86)</f>
        <v>-169680765.93</v>
      </c>
      <c r="F79" s="38"/>
      <c r="G79" s="38"/>
      <c r="H79" s="46"/>
    </row>
    <row r="80" spans="2:8" ht="15" customHeight="1">
      <c r="B80" s="240" t="s">
        <v>10</v>
      </c>
      <c r="C80" s="247" t="s">
        <v>91</v>
      </c>
      <c r="D80" s="244">
        <v>-115115805.52</v>
      </c>
      <c r="E80" s="244">
        <v>-103859213.31</v>
      </c>
      <c r="F80" s="38"/>
      <c r="G80" s="38"/>
      <c r="H80" s="46"/>
    </row>
    <row r="81" spans="2:8" ht="15" customHeight="1">
      <c r="B81" s="240" t="s">
        <v>11</v>
      </c>
      <c r="C81" s="247"/>
      <c r="D81" s="418">
        <v>-2175645.23</v>
      </c>
      <c r="E81" s="418">
        <v>-1345071.68</v>
      </c>
      <c r="F81" s="38"/>
      <c r="G81" s="38"/>
      <c r="H81" s="46"/>
    </row>
    <row r="82" spans="2:8" ht="15" customHeight="1">
      <c r="B82" s="240" t="s">
        <v>157</v>
      </c>
      <c r="C82" s="247" t="s">
        <v>92</v>
      </c>
      <c r="D82" s="419">
        <v>-285237.48</v>
      </c>
      <c r="E82" s="419">
        <v>-126008.58</v>
      </c>
      <c r="F82" s="38"/>
      <c r="G82" s="38"/>
      <c r="H82" s="46"/>
    </row>
    <row r="83" spans="2:8" ht="15" customHeight="1">
      <c r="B83" s="507" t="s">
        <v>158</v>
      </c>
      <c r="C83" s="508"/>
      <c r="D83" s="418">
        <v>-23171.84</v>
      </c>
      <c r="E83" s="418">
        <v>-10021.560000000001</v>
      </c>
      <c r="F83" s="38"/>
      <c r="G83" s="38"/>
      <c r="H83" s="46"/>
    </row>
    <row r="84" spans="2:8" ht="15" customHeight="1">
      <c r="B84" s="507" t="s">
        <v>332</v>
      </c>
      <c r="C84" s="508"/>
      <c r="D84" s="418">
        <v>-53947253.41</v>
      </c>
      <c r="E84" s="418">
        <v>-53538639.46</v>
      </c>
      <c r="F84" s="38"/>
      <c r="G84" s="38"/>
      <c r="H84" s="46"/>
    </row>
    <row r="85" spans="2:8" ht="15" customHeight="1">
      <c r="B85" s="240" t="s">
        <v>159</v>
      </c>
      <c r="C85" s="247" t="s">
        <v>93</v>
      </c>
      <c r="D85" s="244">
        <v>-20380261.2</v>
      </c>
      <c r="E85" s="244">
        <v>-10682737.290000001</v>
      </c>
      <c r="F85" s="38"/>
      <c r="G85" s="38"/>
      <c r="H85" s="46"/>
    </row>
    <row r="86" spans="2:8" ht="15" customHeight="1">
      <c r="B86" s="240" t="s">
        <v>55</v>
      </c>
      <c r="C86" s="247"/>
      <c r="D86" s="244">
        <v>-172046.11</v>
      </c>
      <c r="E86" s="244">
        <v>-119074.05</v>
      </c>
      <c r="F86" s="38"/>
      <c r="G86" s="38"/>
      <c r="H86" s="46"/>
    </row>
    <row r="87" spans="2:8" ht="15" customHeight="1">
      <c r="B87" s="241" t="s">
        <v>80</v>
      </c>
      <c r="C87" s="248" t="s">
        <v>70</v>
      </c>
      <c r="D87" s="420">
        <v>-125956464.31</v>
      </c>
      <c r="E87" s="420">
        <v>-75360891.12</v>
      </c>
      <c r="F87" s="38"/>
      <c r="G87" s="38"/>
      <c r="H87" s="46"/>
    </row>
    <row r="88" spans="2:8" ht="15" customHeight="1">
      <c r="B88" s="241" t="s">
        <v>160</v>
      </c>
      <c r="C88" s="248" t="s">
        <v>71</v>
      </c>
      <c r="D88" s="421">
        <v>90591929.4</v>
      </c>
      <c r="E88" s="421">
        <v>24296680.060000002</v>
      </c>
      <c r="F88" s="38"/>
      <c r="G88" s="38"/>
      <c r="H88" s="46"/>
    </row>
    <row r="89" spans="2:8" ht="15" customHeight="1">
      <c r="B89" s="241" t="s">
        <v>56</v>
      </c>
      <c r="C89" s="247"/>
      <c r="D89" s="243">
        <f>D77+D78+D88</f>
        <v>-222594825.35</v>
      </c>
      <c r="E89" s="243">
        <f>E77+E78+E88</f>
        <v>-217300433.95000002</v>
      </c>
      <c r="F89" s="38"/>
      <c r="G89" s="38"/>
      <c r="H89" s="46"/>
    </row>
    <row r="90" spans="2:8" ht="15" customHeight="1">
      <c r="B90" s="240" t="s">
        <v>12</v>
      </c>
      <c r="C90" s="248" t="s">
        <v>72</v>
      </c>
      <c r="D90" s="244">
        <v>-1449200.74</v>
      </c>
      <c r="E90" s="244">
        <v>-1452926.9</v>
      </c>
      <c r="F90" s="38"/>
      <c r="G90" s="38"/>
      <c r="H90" s="46"/>
    </row>
    <row r="91" spans="2:8" ht="15" customHeight="1">
      <c r="B91" s="240" t="s">
        <v>24</v>
      </c>
      <c r="C91" s="248" t="s">
        <v>73</v>
      </c>
      <c r="D91" s="244">
        <v>1073111.75</v>
      </c>
      <c r="E91" s="244">
        <v>787512.98</v>
      </c>
      <c r="F91" s="38"/>
      <c r="G91" s="38"/>
      <c r="H91" s="46"/>
    </row>
    <row r="92" spans="2:8" ht="15" customHeight="1">
      <c r="B92" s="241" t="s">
        <v>57</v>
      </c>
      <c r="C92" s="247"/>
      <c r="D92" s="245">
        <f>D89+D90+D91</f>
        <v>-222970914.34</v>
      </c>
      <c r="E92" s="245">
        <f>E89+E90+E91</f>
        <v>-217965847.87000003</v>
      </c>
      <c r="F92" s="38"/>
      <c r="G92" s="38"/>
      <c r="H92" s="46"/>
    </row>
    <row r="93" spans="2:8" ht="15" customHeight="1">
      <c r="B93" s="241" t="s">
        <v>161</v>
      </c>
      <c r="C93" s="248" t="s">
        <v>74</v>
      </c>
      <c r="D93" s="243">
        <f>SUM(D94:D95)</f>
        <v>215835285.63</v>
      </c>
      <c r="E93" s="243">
        <f>SUM(E94:E95)</f>
        <v>162670176.54</v>
      </c>
      <c r="F93" s="38"/>
      <c r="G93" s="38"/>
      <c r="H93" s="46"/>
    </row>
    <row r="94" spans="2:8" ht="15" customHeight="1">
      <c r="B94" s="240" t="s">
        <v>162</v>
      </c>
      <c r="C94" s="248"/>
      <c r="D94" s="244">
        <v>215835285.63</v>
      </c>
      <c r="E94" s="244">
        <v>162670176.54</v>
      </c>
      <c r="F94" s="38"/>
      <c r="G94" s="38"/>
      <c r="H94" s="46"/>
    </row>
    <row r="95" spans="2:8" ht="15" customHeight="1">
      <c r="B95" s="240" t="s">
        <v>163</v>
      </c>
      <c r="C95" s="248"/>
      <c r="D95" s="244">
        <v>0</v>
      </c>
      <c r="E95" s="244">
        <v>0</v>
      </c>
      <c r="F95" s="38"/>
      <c r="G95" s="38"/>
      <c r="H95" s="46"/>
    </row>
    <row r="96" spans="2:8" ht="18.75" customHeight="1">
      <c r="B96" s="241" t="s">
        <v>59</v>
      </c>
      <c r="C96" s="247"/>
      <c r="D96" s="243">
        <f>SUM(D97:D98)</f>
        <v>-159967111.06</v>
      </c>
      <c r="E96" s="243">
        <f>SUM(E97:E98)</f>
        <v>-68352665.73</v>
      </c>
      <c r="F96" s="38"/>
      <c r="G96" s="38"/>
      <c r="H96" s="46"/>
    </row>
    <row r="97" spans="2:11" ht="15">
      <c r="B97" s="240" t="s">
        <v>60</v>
      </c>
      <c r="C97" s="248" t="s">
        <v>75</v>
      </c>
      <c r="D97" s="429">
        <v>0</v>
      </c>
      <c r="E97" s="429">
        <v>0</v>
      </c>
      <c r="F97" s="48"/>
      <c r="G97" s="46"/>
      <c r="K97" s="36">
        <v>2018</v>
      </c>
    </row>
    <row r="98" spans="2:11" ht="15">
      <c r="B98" s="240" t="s">
        <v>61</v>
      </c>
      <c r="C98" s="247" t="s">
        <v>164</v>
      </c>
      <c r="D98" s="422">
        <v>-159967111.06</v>
      </c>
      <c r="E98" s="422">
        <v>-68352665.73</v>
      </c>
      <c r="F98" s="48"/>
      <c r="G98" s="46"/>
      <c r="K98" s="36">
        <v>2019</v>
      </c>
    </row>
    <row r="99" spans="2:10" ht="15.75" thickBot="1">
      <c r="B99" s="242" t="s">
        <v>62</v>
      </c>
      <c r="C99" s="247" t="s">
        <v>165</v>
      </c>
      <c r="D99" s="245">
        <f>D92+D93+D96</f>
        <v>-167102739.77</v>
      </c>
      <c r="E99" s="245">
        <f>E92+E93+E96</f>
        <v>-123648337.06000005</v>
      </c>
      <c r="F99" s="46"/>
      <c r="G99" s="46"/>
      <c r="H99" s="49" t="s">
        <v>110</v>
      </c>
      <c r="I99" s="486">
        <v>40128672.7</v>
      </c>
      <c r="J99" s="487"/>
    </row>
    <row r="100" spans="2:10" ht="15.75" customHeight="1" thickBot="1" thickTop="1">
      <c r="B100" s="414" t="s">
        <v>63</v>
      </c>
      <c r="C100" s="415"/>
      <c r="D100" s="435">
        <f>D99</f>
        <v>-167102739.77</v>
      </c>
      <c r="E100" s="435">
        <f>E99</f>
        <v>-123648337.06000005</v>
      </c>
      <c r="F100" s="46"/>
      <c r="G100" s="46"/>
      <c r="H100" s="49" t="s">
        <v>110</v>
      </c>
      <c r="I100" s="502">
        <v>40128672.7</v>
      </c>
      <c r="J100" s="503"/>
    </row>
    <row r="101" spans="2:8" ht="15.75" customHeight="1" thickTop="1">
      <c r="B101" s="374" t="s">
        <v>25</v>
      </c>
      <c r="C101" s="377"/>
      <c r="D101" s="416">
        <f>(D100/I100)*1000</f>
        <v>-4164.173109318914</v>
      </c>
      <c r="E101" s="416">
        <f>(E100/I100)*1000</f>
        <v>-3081.296458130798</v>
      </c>
      <c r="F101" s="38"/>
      <c r="G101" s="38"/>
      <c r="H101" s="42"/>
    </row>
    <row r="102" spans="2:8" ht="15.75" customHeight="1">
      <c r="B102" s="125"/>
      <c r="C102" s="126"/>
      <c r="D102" s="193"/>
      <c r="E102" s="193"/>
      <c r="F102" s="127"/>
      <c r="G102" s="127"/>
      <c r="H102" s="128"/>
    </row>
    <row r="103" spans="2:8" s="44" customFormat="1" ht="15.75">
      <c r="B103" s="41"/>
      <c r="C103" s="41"/>
      <c r="D103" s="194"/>
      <c r="E103" s="194"/>
      <c r="F103" s="127"/>
      <c r="G103" s="127"/>
      <c r="H103" s="45"/>
    </row>
    <row r="104" spans="2:8" s="44" customFormat="1" ht="15.75">
      <c r="B104" s="93"/>
      <c r="C104" s="504"/>
      <c r="D104" s="504"/>
      <c r="E104" s="504"/>
      <c r="H104" s="127"/>
    </row>
    <row r="105" spans="2:8" s="44" customFormat="1" ht="15.75">
      <c r="B105" s="93"/>
      <c r="C105" s="127"/>
      <c r="D105" s="127"/>
      <c r="E105" s="127"/>
      <c r="F105" s="45"/>
      <c r="H105" s="45"/>
    </row>
    <row r="106" spans="2:11" ht="15">
      <c r="B106" s="93"/>
      <c r="C106" s="127"/>
      <c r="D106" s="127"/>
      <c r="E106" s="127"/>
      <c r="F106" s="11"/>
      <c r="G106" s="11"/>
      <c r="H106" s="11"/>
      <c r="K106" s="341"/>
    </row>
    <row r="107" spans="2:11" ht="15">
      <c r="B107" s="35"/>
      <c r="C107" s="35"/>
      <c r="D107" s="340"/>
      <c r="E107" s="340"/>
      <c r="F107" s="11"/>
      <c r="G107" s="11"/>
      <c r="H107" s="11"/>
      <c r="K107" s="341"/>
    </row>
    <row r="108" spans="2:8" ht="15">
      <c r="B108" s="35"/>
      <c r="D108" s="339"/>
      <c r="E108" s="339"/>
      <c r="H108" s="50"/>
    </row>
    <row r="109" spans="6:8" ht="15">
      <c r="F109" s="118"/>
      <c r="G109" s="118"/>
      <c r="H109" s="11"/>
    </row>
    <row r="110" spans="6:8" ht="15">
      <c r="F110" s="118"/>
      <c r="G110" s="118"/>
      <c r="H110" s="50"/>
    </row>
    <row r="111" spans="2:7" ht="15">
      <c r="B111" s="120"/>
      <c r="C111" s="505"/>
      <c r="D111" s="505"/>
      <c r="E111" s="505"/>
      <c r="F111" s="118"/>
      <c r="G111" s="118"/>
    </row>
    <row r="112" spans="2:5" ht="15">
      <c r="B112" s="17"/>
      <c r="C112" s="506"/>
      <c r="D112" s="506"/>
      <c r="E112" s="506"/>
    </row>
    <row r="113" spans="2:5" ht="15">
      <c r="B113" s="120"/>
      <c r="C113" s="509"/>
      <c r="D113" s="509"/>
      <c r="E113" s="509"/>
    </row>
    <row r="115" spans="8:9" ht="15">
      <c r="H115" s="505"/>
      <c r="I115" s="505"/>
    </row>
    <row r="116" spans="8:9" ht="15">
      <c r="H116" s="505"/>
      <c r="I116" s="505"/>
    </row>
    <row r="117" spans="8:9" ht="15">
      <c r="H117" s="505"/>
      <c r="I117" s="505"/>
    </row>
    <row r="118" spans="2:8" ht="15">
      <c r="B118" s="506"/>
      <c r="C118" s="506"/>
      <c r="D118" s="506"/>
      <c r="E118" s="506"/>
      <c r="F118" s="51"/>
      <c r="G118" s="51"/>
      <c r="H118" s="51"/>
    </row>
    <row r="119" spans="2:8" ht="15">
      <c r="B119" s="506"/>
      <c r="C119" s="506"/>
      <c r="D119" s="506"/>
      <c r="E119" s="506"/>
      <c r="H119" s="51"/>
    </row>
    <row r="120" spans="2:8" ht="15">
      <c r="B120" s="506"/>
      <c r="C120" s="506"/>
      <c r="D120" s="506"/>
      <c r="E120" s="506"/>
      <c r="H120" s="51"/>
    </row>
    <row r="122" ht="12.75">
      <c r="H122" s="51"/>
    </row>
    <row r="123" ht="12.75">
      <c r="H123" s="51"/>
    </row>
    <row r="125" spans="8:9" ht="15">
      <c r="H125" s="119"/>
      <c r="I125" s="129"/>
    </row>
    <row r="126" spans="8:9" ht="15.75">
      <c r="H126" s="43"/>
      <c r="I126" s="44"/>
    </row>
    <row r="127" spans="8:9" ht="15">
      <c r="H127" s="119"/>
      <c r="I127" s="129"/>
    </row>
  </sheetData>
  <sheetProtection/>
  <mergeCells count="37">
    <mergeCell ref="B120:E120"/>
    <mergeCell ref="C112:E112"/>
    <mergeCell ref="C113:E113"/>
    <mergeCell ref="H115:I115"/>
    <mergeCell ref="H116:I116"/>
    <mergeCell ref="B118:E118"/>
    <mergeCell ref="H117:I117"/>
    <mergeCell ref="B69:E69"/>
    <mergeCell ref="I99:J99"/>
    <mergeCell ref="I100:J100"/>
    <mergeCell ref="C104:E104"/>
    <mergeCell ref="C111:E111"/>
    <mergeCell ref="B119:E119"/>
    <mergeCell ref="B83:C83"/>
    <mergeCell ref="B84:C84"/>
    <mergeCell ref="B56:E56"/>
    <mergeCell ref="B57:E57"/>
    <mergeCell ref="B58:E58"/>
    <mergeCell ref="B65:E65"/>
    <mergeCell ref="B66:E66"/>
    <mergeCell ref="B67:E67"/>
    <mergeCell ref="C45:E45"/>
    <mergeCell ref="C46:E46"/>
    <mergeCell ref="C47:E47"/>
    <mergeCell ref="C50:E50"/>
    <mergeCell ref="C51:E51"/>
    <mergeCell ref="C52:E52"/>
    <mergeCell ref="L66:N66"/>
    <mergeCell ref="L67:N67"/>
    <mergeCell ref="L68:N68"/>
    <mergeCell ref="B2:E2"/>
    <mergeCell ref="B3:E3"/>
    <mergeCell ref="B4:E4"/>
    <mergeCell ref="B7:E7"/>
    <mergeCell ref="B8:E8"/>
    <mergeCell ref="I38:J38"/>
    <mergeCell ref="I39:J39"/>
  </mergeCells>
  <printOptions/>
  <pageMargins left="0.25" right="0.25" top="0.75" bottom="0.75" header="0.3" footer="0.3"/>
  <pageSetup fitToHeight="0" fitToWidth="1" orientation="portrait" paperSize="9" scale="70" r:id="rId2"/>
  <rowBreaks count="1" manualBreakCount="1">
    <brk id="62" min="1" max="5" man="1"/>
  </rowBreaks>
  <ignoredErrors>
    <ignoredError sqref="C72:C82 C85:C9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4"/>
  <sheetViews>
    <sheetView showGridLines="0" zoomScale="130" zoomScaleNormal="130" zoomScalePageLayoutView="0" workbookViewId="0" topLeftCell="A4">
      <selection activeCell="I4" sqref="I4"/>
    </sheetView>
  </sheetViews>
  <sheetFormatPr defaultColWidth="9.66015625" defaultRowHeight="10.5"/>
  <cols>
    <col min="1" max="1" width="1.171875" style="133" customWidth="1"/>
    <col min="2" max="2" width="44.33203125" style="133" customWidth="1"/>
    <col min="3" max="3" width="6.83203125" style="134" customWidth="1"/>
    <col min="4" max="4" width="20" style="133" customWidth="1"/>
    <col min="5" max="5" width="20.83203125" style="133" customWidth="1"/>
    <col min="6" max="6" width="21.66015625" style="133" hidden="1" customWidth="1"/>
    <col min="7" max="7" width="20.83203125" style="133" customWidth="1"/>
    <col min="8" max="8" width="0.328125" style="133" hidden="1" customWidth="1"/>
    <col min="9" max="10" width="20.83203125" style="133" customWidth="1"/>
    <col min="11" max="11" width="1.5" style="133" customWidth="1"/>
    <col min="12" max="12" width="18.16015625" style="133" bestFit="1" customWidth="1"/>
    <col min="13" max="13" width="9.66015625" style="133" customWidth="1"/>
    <col min="14" max="14" width="18" style="195" bestFit="1" customWidth="1"/>
    <col min="15" max="16" width="9.66015625" style="133" customWidth="1"/>
    <col min="17" max="17" width="17.66015625" style="195" bestFit="1" customWidth="1"/>
    <col min="18" max="16384" width="9.66015625" style="133" customWidth="1"/>
  </cols>
  <sheetData>
    <row r="1" ht="7.5" customHeight="1"/>
    <row r="2" spans="2:17" s="169" customFormat="1" ht="15">
      <c r="B2" s="166" t="s">
        <v>248</v>
      </c>
      <c r="C2" s="167"/>
      <c r="D2" s="167"/>
      <c r="E2" s="167"/>
      <c r="F2" s="167"/>
      <c r="G2" s="167"/>
      <c r="H2" s="167"/>
      <c r="I2" s="167"/>
      <c r="J2" s="168"/>
      <c r="N2" s="391"/>
      <c r="Q2" s="391"/>
    </row>
    <row r="3" spans="2:17" s="169" customFormat="1" ht="15">
      <c r="B3" s="170" t="s">
        <v>76</v>
      </c>
      <c r="C3" s="171"/>
      <c r="D3" s="171"/>
      <c r="E3" s="171"/>
      <c r="F3" s="171"/>
      <c r="G3" s="171"/>
      <c r="H3" s="171"/>
      <c r="I3" s="171"/>
      <c r="J3" s="172"/>
      <c r="N3" s="391"/>
      <c r="Q3" s="391"/>
    </row>
    <row r="4" spans="2:17" s="169" customFormat="1" ht="15">
      <c r="B4" s="173" t="s">
        <v>77</v>
      </c>
      <c r="C4" s="174"/>
      <c r="D4" s="174"/>
      <c r="E4" s="174"/>
      <c r="F4" s="174"/>
      <c r="G4" s="174"/>
      <c r="H4" s="174"/>
      <c r="I4" s="174"/>
      <c r="J4" s="175"/>
      <c r="N4" s="391"/>
      <c r="Q4" s="391"/>
    </row>
    <row r="5" spans="2:10" ht="17.25" customHeight="1">
      <c r="B5" s="157"/>
      <c r="C5" s="135"/>
      <c r="D5" s="157"/>
      <c r="E5" s="157"/>
      <c r="F5" s="157"/>
      <c r="G5" s="157"/>
      <c r="H5" s="157"/>
      <c r="I5" s="157"/>
      <c r="J5" s="157"/>
    </row>
    <row r="6" spans="2:10" ht="15.75">
      <c r="B6" s="517" t="s">
        <v>323</v>
      </c>
      <c r="C6" s="517"/>
      <c r="D6" s="517"/>
      <c r="E6" s="517"/>
      <c r="F6" s="517"/>
      <c r="G6" s="517"/>
      <c r="H6" s="517"/>
      <c r="I6" s="517"/>
      <c r="J6" s="517"/>
    </row>
    <row r="7" spans="2:11" ht="12" customHeight="1">
      <c r="B7" s="306"/>
      <c r="C7" s="520" t="s">
        <v>339</v>
      </c>
      <c r="D7" s="520"/>
      <c r="E7" s="520"/>
      <c r="F7" s="520"/>
      <c r="G7" s="520"/>
      <c r="H7" s="307"/>
      <c r="I7" s="307"/>
      <c r="J7" s="382" t="s">
        <v>79</v>
      </c>
      <c r="K7" s="151"/>
    </row>
    <row r="8" spans="2:17" s="136" customFormat="1" ht="12.75" customHeight="1">
      <c r="B8" s="513" t="s">
        <v>109</v>
      </c>
      <c r="C8" s="518" t="s">
        <v>23</v>
      </c>
      <c r="D8" s="511" t="s">
        <v>103</v>
      </c>
      <c r="E8" s="511" t="s">
        <v>104</v>
      </c>
      <c r="F8" s="511" t="s">
        <v>105</v>
      </c>
      <c r="G8" s="511" t="s">
        <v>106</v>
      </c>
      <c r="H8" s="511" t="s">
        <v>107</v>
      </c>
      <c r="I8" s="511" t="s">
        <v>319</v>
      </c>
      <c r="J8" s="513" t="s">
        <v>108</v>
      </c>
      <c r="N8" s="392"/>
      <c r="Q8" s="392"/>
    </row>
    <row r="9" spans="2:17" s="136" customFormat="1" ht="24" customHeight="1">
      <c r="B9" s="514"/>
      <c r="C9" s="519"/>
      <c r="D9" s="512"/>
      <c r="E9" s="512"/>
      <c r="F9" s="512"/>
      <c r="G9" s="512"/>
      <c r="H9" s="512"/>
      <c r="I9" s="512"/>
      <c r="J9" s="514"/>
      <c r="N9" s="392"/>
      <c r="Q9" s="392"/>
    </row>
    <row r="10" spans="2:17" s="136" customFormat="1" ht="12.75">
      <c r="B10" s="337" t="s">
        <v>322</v>
      </c>
      <c r="C10" s="389">
        <v>21</v>
      </c>
      <c r="D10" s="337">
        <v>3567791632.84</v>
      </c>
      <c r="E10" s="337">
        <v>312842828.29</v>
      </c>
      <c r="F10" s="137">
        <v>0</v>
      </c>
      <c r="G10" s="337">
        <v>26986.84</v>
      </c>
      <c r="H10" s="137">
        <v>0</v>
      </c>
      <c r="I10" s="337">
        <v>-3566845557.52</v>
      </c>
      <c r="J10" s="337">
        <f aca="true" t="shared" si="0" ref="J10:J15">SUM(D10:I10)</f>
        <v>313815890.4500003</v>
      </c>
      <c r="N10" s="392"/>
      <c r="Q10" s="392"/>
    </row>
    <row r="11" spans="2:17" s="141" customFormat="1" ht="12">
      <c r="B11" s="138" t="s">
        <v>13</v>
      </c>
      <c r="C11" s="139"/>
      <c r="D11" s="140"/>
      <c r="E11" s="140"/>
      <c r="F11" s="140"/>
      <c r="G11" s="140"/>
      <c r="H11" s="140"/>
      <c r="I11" s="140"/>
      <c r="J11" s="140">
        <f t="shared" si="0"/>
        <v>0</v>
      </c>
      <c r="N11" s="393"/>
      <c r="Q11" s="393"/>
    </row>
    <row r="12" spans="2:17" s="141" customFormat="1" ht="12">
      <c r="B12" s="138" t="s">
        <v>249</v>
      </c>
      <c r="C12" s="139"/>
      <c r="D12" s="140"/>
      <c r="E12" s="140">
        <v>18314733.76</v>
      </c>
      <c r="F12" s="140"/>
      <c r="G12" s="140"/>
      <c r="H12" s="140"/>
      <c r="I12" s="140"/>
      <c r="J12" s="140">
        <f t="shared" si="0"/>
        <v>18314733.76</v>
      </c>
      <c r="N12" s="393"/>
      <c r="Q12" s="393"/>
    </row>
    <row r="13" spans="2:17" s="141" customFormat="1" ht="12" customHeight="1">
      <c r="B13" s="142" t="s">
        <v>198</v>
      </c>
      <c r="C13" s="139"/>
      <c r="D13" s="140"/>
      <c r="E13" s="140"/>
      <c r="F13" s="140"/>
      <c r="G13" s="140"/>
      <c r="H13" s="140"/>
      <c r="I13" s="140"/>
      <c r="J13" s="140">
        <f t="shared" si="0"/>
        <v>0</v>
      </c>
      <c r="K13" s="146"/>
      <c r="N13" s="393"/>
      <c r="Q13" s="393"/>
    </row>
    <row r="14" spans="2:17" s="141" customFormat="1" ht="12">
      <c r="B14" s="142" t="s">
        <v>191</v>
      </c>
      <c r="C14" s="143"/>
      <c r="D14" s="140"/>
      <c r="E14" s="140"/>
      <c r="F14" s="144"/>
      <c r="G14" s="140">
        <v>-493.92</v>
      </c>
      <c r="H14" s="140"/>
      <c r="I14" s="140">
        <v>493.92</v>
      </c>
      <c r="J14" s="140">
        <f t="shared" si="0"/>
        <v>0</v>
      </c>
      <c r="N14" s="393"/>
      <c r="Q14" s="393"/>
    </row>
    <row r="15" spans="2:17" s="141" customFormat="1" ht="12">
      <c r="B15" s="142" t="s">
        <v>119</v>
      </c>
      <c r="C15" s="143"/>
      <c r="D15" s="140"/>
      <c r="E15" s="140"/>
      <c r="F15" s="140"/>
      <c r="G15" s="450"/>
      <c r="H15" s="140"/>
      <c r="I15" s="140">
        <v>-123648337.06</v>
      </c>
      <c r="J15" s="140">
        <f t="shared" si="0"/>
        <v>-123648337.06</v>
      </c>
      <c r="N15" s="393"/>
      <c r="Q15" s="393"/>
    </row>
    <row r="16" spans="2:11" ht="12" customHeight="1">
      <c r="B16" s="338" t="s">
        <v>343</v>
      </c>
      <c r="C16" s="148"/>
      <c r="D16" s="149">
        <f aca="true" t="shared" si="1" ref="D16:J16">SUM(D10:D15)</f>
        <v>3567791632.84</v>
      </c>
      <c r="E16" s="149">
        <f t="shared" si="1"/>
        <v>331157562.05</v>
      </c>
      <c r="F16" s="149">
        <f t="shared" si="1"/>
        <v>0</v>
      </c>
      <c r="G16" s="149">
        <f t="shared" si="1"/>
        <v>26492.920000000002</v>
      </c>
      <c r="H16" s="149">
        <f t="shared" si="1"/>
        <v>0</v>
      </c>
      <c r="I16" s="149">
        <f t="shared" si="1"/>
        <v>-3690493400.66</v>
      </c>
      <c r="J16" s="149">
        <f t="shared" si="1"/>
        <v>208482287.15000027</v>
      </c>
      <c r="K16" s="150"/>
    </row>
    <row r="17" spans="2:11" ht="8.25" customHeight="1">
      <c r="B17" s="176"/>
      <c r="C17" s="156"/>
      <c r="D17" s="156"/>
      <c r="E17" s="156"/>
      <c r="F17" s="156"/>
      <c r="G17" s="156"/>
      <c r="H17" s="156"/>
      <c r="I17" s="156"/>
      <c r="J17" s="156"/>
      <c r="K17" s="150"/>
    </row>
    <row r="18" spans="2:12" ht="12" customHeight="1">
      <c r="B18" s="337" t="s">
        <v>344</v>
      </c>
      <c r="C18" s="389">
        <v>21</v>
      </c>
      <c r="D18" s="337">
        <v>3567791632.84</v>
      </c>
      <c r="E18" s="337">
        <v>726857169.79</v>
      </c>
      <c r="F18" s="137">
        <v>0</v>
      </c>
      <c r="G18" s="337">
        <v>25011.16</v>
      </c>
      <c r="H18" s="137">
        <v>0</v>
      </c>
      <c r="I18" s="337">
        <v>-3917041602.54</v>
      </c>
      <c r="J18" s="337">
        <f aca="true" t="shared" si="2" ref="J18:J23">SUM(D18:I18)</f>
        <v>377632211.25</v>
      </c>
      <c r="K18" s="150"/>
      <c r="L18" s="195"/>
    </row>
    <row r="19" spans="2:17" s="141" customFormat="1" ht="12" customHeight="1">
      <c r="B19" s="138" t="s">
        <v>13</v>
      </c>
      <c r="C19" s="139"/>
      <c r="D19" s="140"/>
      <c r="E19" s="140"/>
      <c r="F19" s="140"/>
      <c r="G19" s="140"/>
      <c r="H19" s="140"/>
      <c r="I19" s="140">
        <v>-1327025.82</v>
      </c>
      <c r="J19" s="140">
        <f t="shared" si="2"/>
        <v>-1327025.82</v>
      </c>
      <c r="K19" s="146"/>
      <c r="L19" s="386"/>
      <c r="M19" s="386"/>
      <c r="N19" s="393"/>
      <c r="Q19" s="393"/>
    </row>
    <row r="20" spans="2:17" s="141" customFormat="1" ht="12" customHeight="1">
      <c r="B20" s="138" t="s">
        <v>190</v>
      </c>
      <c r="C20" s="139"/>
      <c r="D20" s="140"/>
      <c r="E20" s="140">
        <v>165391968.74</v>
      </c>
      <c r="F20" s="140"/>
      <c r="G20" s="140"/>
      <c r="H20" s="140"/>
      <c r="I20" s="140"/>
      <c r="J20" s="140">
        <f t="shared" si="2"/>
        <v>165391968.74</v>
      </c>
      <c r="K20" s="146"/>
      <c r="L20" s="386"/>
      <c r="M20" s="386"/>
      <c r="N20" s="417"/>
      <c r="Q20" s="393"/>
    </row>
    <row r="21" spans="2:17" s="141" customFormat="1" ht="12" customHeight="1">
      <c r="B21" s="142" t="s">
        <v>198</v>
      </c>
      <c r="C21" s="139"/>
      <c r="D21" s="140"/>
      <c r="E21" s="140"/>
      <c r="F21" s="140"/>
      <c r="G21" s="140"/>
      <c r="H21" s="140"/>
      <c r="I21" s="140"/>
      <c r="J21" s="140">
        <f t="shared" si="2"/>
        <v>0</v>
      </c>
      <c r="K21" s="146"/>
      <c r="L21" s="386"/>
      <c r="M21" s="386"/>
      <c r="N21" s="393"/>
      <c r="Q21" s="393"/>
    </row>
    <row r="22" spans="2:17" s="141" customFormat="1" ht="12">
      <c r="B22" s="142" t="s">
        <v>191</v>
      </c>
      <c r="C22" s="143"/>
      <c r="D22" s="140"/>
      <c r="E22" s="140"/>
      <c r="F22" s="144"/>
      <c r="G22" s="140">
        <v>-493.92</v>
      </c>
      <c r="H22" s="140"/>
      <c r="I22" s="140">
        <v>493.92</v>
      </c>
      <c r="J22" s="140">
        <f t="shared" si="2"/>
        <v>0</v>
      </c>
      <c r="K22" s="146"/>
      <c r="L22" s="386"/>
      <c r="M22" s="386"/>
      <c r="N22" s="393"/>
      <c r="Q22" s="394"/>
    </row>
    <row r="23" spans="2:17" s="141" customFormat="1" ht="12">
      <c r="B23" s="142" t="s">
        <v>119</v>
      </c>
      <c r="C23" s="143"/>
      <c r="D23" s="145"/>
      <c r="E23" s="145"/>
      <c r="F23" s="145"/>
      <c r="G23" s="147"/>
      <c r="H23" s="145"/>
      <c r="I23" s="140">
        <f>'DRE '!D40</f>
        <v>-167102739.77000004</v>
      </c>
      <c r="J23" s="140">
        <f t="shared" si="2"/>
        <v>-167102739.77000004</v>
      </c>
      <c r="K23" s="146"/>
      <c r="L23" s="386"/>
      <c r="M23" s="386"/>
      <c r="N23" s="393"/>
      <c r="Q23" s="393"/>
    </row>
    <row r="24" spans="2:13" ht="12.75">
      <c r="B24" s="338" t="s">
        <v>345</v>
      </c>
      <c r="C24" s="148"/>
      <c r="D24" s="149">
        <f aca="true" t="shared" si="3" ref="D24:J24">SUM(D18:D23)</f>
        <v>3567791632.84</v>
      </c>
      <c r="E24" s="149">
        <f>SUM(E18:E23)</f>
        <v>892249138.53</v>
      </c>
      <c r="F24" s="149">
        <f t="shared" si="3"/>
        <v>0</v>
      </c>
      <c r="G24" s="149">
        <f t="shared" si="3"/>
        <v>24517.24</v>
      </c>
      <c r="H24" s="149">
        <f t="shared" si="3"/>
        <v>0</v>
      </c>
      <c r="I24" s="149">
        <f t="shared" si="3"/>
        <v>-4085470874.21</v>
      </c>
      <c r="J24" s="149">
        <f t="shared" si="3"/>
        <v>374594414.40000004</v>
      </c>
      <c r="K24" s="151"/>
      <c r="L24" s="387"/>
      <c r="M24" s="387"/>
    </row>
    <row r="25" spans="2:11" ht="57" customHeight="1">
      <c r="B25" s="510" t="s">
        <v>271</v>
      </c>
      <c r="C25" s="510"/>
      <c r="D25" s="510"/>
      <c r="E25" s="516" t="s">
        <v>329</v>
      </c>
      <c r="F25" s="516"/>
      <c r="G25" s="516"/>
      <c r="H25" s="515" t="s">
        <v>303</v>
      </c>
      <c r="I25" s="515"/>
      <c r="J25" s="515"/>
      <c r="K25" s="151"/>
    </row>
    <row r="26" spans="2:11" ht="15">
      <c r="B26" s="510" t="s">
        <v>264</v>
      </c>
      <c r="C26" s="510"/>
      <c r="D26" s="510"/>
      <c r="E26" s="522" t="s">
        <v>305</v>
      </c>
      <c r="F26" s="522"/>
      <c r="G26" s="522"/>
      <c r="H26" s="515" t="s">
        <v>265</v>
      </c>
      <c r="I26" s="515"/>
      <c r="J26" s="515"/>
      <c r="K26" s="118"/>
    </row>
    <row r="27" spans="2:11" ht="15">
      <c r="B27" s="510" t="s">
        <v>270</v>
      </c>
      <c r="C27" s="510"/>
      <c r="D27" s="510"/>
      <c r="E27" s="522" t="s">
        <v>331</v>
      </c>
      <c r="F27" s="522"/>
      <c r="G27" s="522"/>
      <c r="H27" s="515" t="s">
        <v>304</v>
      </c>
      <c r="I27" s="515"/>
      <c r="J27" s="515"/>
      <c r="K27" s="132"/>
    </row>
    <row r="28" spans="2:11" ht="15">
      <c r="B28" s="388"/>
      <c r="C28" s="388"/>
      <c r="D28" s="388"/>
      <c r="E28" s="458"/>
      <c r="F28" s="285"/>
      <c r="G28" s="285"/>
      <c r="H28" s="286"/>
      <c r="I28" s="286"/>
      <c r="J28" s="286"/>
      <c r="K28" s="132"/>
    </row>
    <row r="29" spans="2:11" ht="15">
      <c r="B29" s="141"/>
      <c r="C29" s="153"/>
      <c r="D29" s="287"/>
      <c r="E29" s="141"/>
      <c r="F29" s="141"/>
      <c r="G29" s="141"/>
      <c r="H29" s="141"/>
      <c r="I29" s="141"/>
      <c r="J29" s="141"/>
      <c r="K29" s="132"/>
    </row>
    <row r="30" spans="2:10" ht="48" customHeight="1">
      <c r="B30" s="515" t="s">
        <v>186</v>
      </c>
      <c r="C30" s="515"/>
      <c r="D30" s="515"/>
      <c r="E30" s="515"/>
      <c r="F30" s="515"/>
      <c r="G30" s="515" t="s">
        <v>350</v>
      </c>
      <c r="H30" s="515"/>
      <c r="I30" s="515"/>
      <c r="J30" s="515"/>
    </row>
    <row r="31" spans="2:11" ht="12.75">
      <c r="B31" s="515" t="s">
        <v>192</v>
      </c>
      <c r="C31" s="515"/>
      <c r="D31" s="515"/>
      <c r="E31" s="515"/>
      <c r="F31" s="515"/>
      <c r="G31" s="515" t="s">
        <v>352</v>
      </c>
      <c r="H31" s="515"/>
      <c r="I31" s="515"/>
      <c r="J31" s="515"/>
      <c r="K31" s="152"/>
    </row>
    <row r="32" spans="2:11" ht="12.75">
      <c r="B32" s="515" t="s">
        <v>187</v>
      </c>
      <c r="C32" s="515"/>
      <c r="D32" s="515"/>
      <c r="E32" s="515"/>
      <c r="F32" s="515"/>
      <c r="G32" s="515" t="s">
        <v>351</v>
      </c>
      <c r="H32" s="515"/>
      <c r="I32" s="515"/>
      <c r="J32" s="515"/>
      <c r="K32" s="152"/>
    </row>
    <row r="33" spans="9:11" ht="12.75">
      <c r="I33" s="521"/>
      <c r="J33" s="521"/>
      <c r="K33" s="152"/>
    </row>
    <row r="34" spans="9:10" ht="12.75">
      <c r="I34" s="521"/>
      <c r="J34" s="521"/>
    </row>
    <row r="35" spans="2:10" ht="12">
      <c r="B35" s="141"/>
      <c r="C35" s="153"/>
      <c r="D35" s="141"/>
      <c r="E35" s="141"/>
      <c r="F35" s="141"/>
      <c r="G35" s="141"/>
      <c r="H35" s="141"/>
      <c r="I35" s="141"/>
      <c r="J35" s="141"/>
    </row>
    <row r="36" spans="8:10" ht="11.25">
      <c r="H36" s="154"/>
      <c r="I36" s="154"/>
      <c r="J36" s="154"/>
    </row>
    <row r="37" spans="8:10" ht="11.25">
      <c r="H37" s="154"/>
      <c r="I37" s="154"/>
      <c r="J37" s="154"/>
    </row>
    <row r="38" spans="8:10" ht="11.25">
      <c r="H38" s="154"/>
      <c r="I38" s="154"/>
      <c r="J38" s="154"/>
    </row>
    <row r="39" spans="8:10" ht="11.25">
      <c r="H39" s="154"/>
      <c r="I39" s="154"/>
      <c r="J39" s="154"/>
    </row>
    <row r="40" spans="8:10" ht="11.25">
      <c r="H40" s="154"/>
      <c r="I40" s="154"/>
      <c r="J40" s="154"/>
    </row>
    <row r="41" spans="8:10" ht="11.25">
      <c r="H41" s="154"/>
      <c r="I41" s="154"/>
      <c r="J41" s="154"/>
    </row>
    <row r="42" spans="8:15" ht="15">
      <c r="H42" s="154"/>
      <c r="I42" s="154"/>
      <c r="M42" s="523"/>
      <c r="N42" s="523"/>
      <c r="O42" s="523"/>
    </row>
    <row r="43" spans="8:15" ht="15">
      <c r="H43" s="154"/>
      <c r="I43" s="154"/>
      <c r="M43" s="523"/>
      <c r="N43" s="523"/>
      <c r="O43" s="523"/>
    </row>
    <row r="44" spans="8:15" ht="15">
      <c r="H44" s="154"/>
      <c r="M44" s="523"/>
      <c r="N44" s="523"/>
      <c r="O44" s="523"/>
    </row>
    <row r="45" ht="11.25">
      <c r="H45" s="154"/>
    </row>
    <row r="87" ht="6" customHeight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4" ht="11.25">
      <c r="K104" s="155"/>
    </row>
    <row r="106" ht="2.25" customHeight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25" ht="0.75" customHeight="1"/>
  </sheetData>
  <sheetProtection/>
  <mergeCells count="31">
    <mergeCell ref="M42:O42"/>
    <mergeCell ref="M43:O43"/>
    <mergeCell ref="G30:J30"/>
    <mergeCell ref="M44:O44"/>
    <mergeCell ref="G31:J31"/>
    <mergeCell ref="G32:J32"/>
    <mergeCell ref="B32:F32"/>
    <mergeCell ref="I34:J34"/>
    <mergeCell ref="B31:F31"/>
    <mergeCell ref="B26:D26"/>
    <mergeCell ref="E26:G26"/>
    <mergeCell ref="H26:J26"/>
    <mergeCell ref="I33:J33"/>
    <mergeCell ref="E27:G27"/>
    <mergeCell ref="H27:J27"/>
    <mergeCell ref="B30:F30"/>
    <mergeCell ref="B6:J6"/>
    <mergeCell ref="B8:B9"/>
    <mergeCell ref="C8:C9"/>
    <mergeCell ref="D8:D9"/>
    <mergeCell ref="E8:E9"/>
    <mergeCell ref="G8:G9"/>
    <mergeCell ref="C7:G7"/>
    <mergeCell ref="B27:D27"/>
    <mergeCell ref="F8:F9"/>
    <mergeCell ref="B25:D25"/>
    <mergeCell ref="H8:H9"/>
    <mergeCell ref="I8:I9"/>
    <mergeCell ref="J8:J9"/>
    <mergeCell ref="H25:J25"/>
    <mergeCell ref="E25:G25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showGridLines="0" zoomScale="120" zoomScaleNormal="120" zoomScalePageLayoutView="0" workbookViewId="0" topLeftCell="A10">
      <selection activeCell="B30" sqref="B30:D30"/>
    </sheetView>
  </sheetViews>
  <sheetFormatPr defaultColWidth="9.66015625" defaultRowHeight="10.5"/>
  <cols>
    <col min="1" max="1" width="1.171875" style="133" customWidth="1"/>
    <col min="2" max="2" width="60.83203125" style="133" customWidth="1"/>
    <col min="3" max="3" width="28.66015625" style="133" customWidth="1"/>
    <col min="4" max="4" width="30.66015625" style="133" customWidth="1"/>
    <col min="5" max="5" width="1.5" style="133" customWidth="1"/>
    <col min="6" max="6" width="15" style="133" bestFit="1" customWidth="1"/>
    <col min="7" max="7" width="9.66015625" style="133" customWidth="1"/>
    <col min="8" max="8" width="16.5" style="133" bestFit="1" customWidth="1"/>
    <col min="9" max="9" width="11.83203125" style="133" bestFit="1" customWidth="1"/>
    <col min="10" max="16384" width="9.66015625" style="133" customWidth="1"/>
  </cols>
  <sheetData>
    <row r="1" ht="7.5" customHeight="1"/>
    <row r="2" spans="2:10" s="169" customFormat="1" ht="14.25">
      <c r="B2" s="525" t="s">
        <v>250</v>
      </c>
      <c r="C2" s="526"/>
      <c r="D2" s="527"/>
      <c r="E2" s="298"/>
      <c r="F2" s="298"/>
      <c r="G2" s="298"/>
      <c r="H2" s="298"/>
      <c r="I2" s="298"/>
      <c r="J2" s="298"/>
    </row>
    <row r="3" spans="2:10" s="169" customFormat="1" ht="14.25">
      <c r="B3" s="528" t="s">
        <v>241</v>
      </c>
      <c r="C3" s="529"/>
      <c r="D3" s="530"/>
      <c r="E3" s="298"/>
      <c r="F3" s="298"/>
      <c r="G3" s="298"/>
      <c r="H3" s="298"/>
      <c r="I3" s="298"/>
      <c r="J3" s="298"/>
    </row>
    <row r="4" spans="2:10" s="169" customFormat="1" ht="14.25">
      <c r="B4" s="531" t="s">
        <v>242</v>
      </c>
      <c r="C4" s="532"/>
      <c r="D4" s="533"/>
      <c r="E4" s="298"/>
      <c r="F4" s="298"/>
      <c r="G4" s="298"/>
      <c r="H4" s="298"/>
      <c r="I4" s="298"/>
      <c r="J4" s="298"/>
    </row>
    <row r="5" spans="2:4" s="169" customFormat="1" ht="15">
      <c r="B5" s="171"/>
      <c r="C5" s="171"/>
      <c r="D5" s="171"/>
    </row>
    <row r="6" spans="2:4" s="169" customFormat="1" ht="15">
      <c r="B6" s="171"/>
      <c r="C6" s="171"/>
      <c r="D6" s="171"/>
    </row>
    <row r="7" spans="2:4" ht="8.25" customHeight="1">
      <c r="B7" s="157"/>
      <c r="C7" s="157"/>
      <c r="D7" s="157"/>
    </row>
    <row r="8" spans="2:4" s="169" customFormat="1" ht="15.75">
      <c r="B8" s="517" t="s">
        <v>274</v>
      </c>
      <c r="C8" s="517"/>
      <c r="D8" s="517"/>
    </row>
    <row r="9" spans="2:4" s="169" customFormat="1" ht="15.75">
      <c r="B9" s="517" t="s">
        <v>339</v>
      </c>
      <c r="C9" s="517"/>
      <c r="D9" s="517"/>
    </row>
    <row r="10" spans="2:4" s="169" customFormat="1" ht="10.5" customHeight="1">
      <c r="B10" s="359"/>
      <c r="C10" s="359"/>
      <c r="D10" s="382" t="s">
        <v>257</v>
      </c>
    </row>
    <row r="11" spans="2:9" s="136" customFormat="1" ht="38.25">
      <c r="B11" s="275" t="s">
        <v>109</v>
      </c>
      <c r="C11" s="297" t="s">
        <v>347</v>
      </c>
      <c r="D11" s="297" t="s">
        <v>346</v>
      </c>
      <c r="H11" s="336"/>
      <c r="I11" s="336"/>
    </row>
    <row r="12" spans="2:4" s="296" customFormat="1" ht="12.75">
      <c r="B12" s="138" t="s">
        <v>194</v>
      </c>
      <c r="C12" s="299">
        <f>'DRE '!D40</f>
        <v>-167102739.77000004</v>
      </c>
      <c r="D12" s="299">
        <v>-123648337.06</v>
      </c>
    </row>
    <row r="13" spans="2:4" s="141" customFormat="1" ht="12">
      <c r="B13" s="138" t="s">
        <v>255</v>
      </c>
      <c r="C13" s="355">
        <f>'DMPL '!I19</f>
        <v>-1327025.82</v>
      </c>
      <c r="D13" s="140">
        <v>0</v>
      </c>
    </row>
    <row r="14" spans="2:4" s="141" customFormat="1" ht="12">
      <c r="B14" s="138" t="s">
        <v>256</v>
      </c>
      <c r="C14" s="356">
        <f>'DMPL '!G22</f>
        <v>-493.92</v>
      </c>
      <c r="D14" s="356">
        <v>-493.92</v>
      </c>
    </row>
    <row r="15" spans="2:5" ht="12.75">
      <c r="B15" s="303" t="s">
        <v>195</v>
      </c>
      <c r="C15" s="300">
        <f>SUM(C12:C14)</f>
        <v>-168430259.51000002</v>
      </c>
      <c r="D15" s="300">
        <f>SUM(D12:D14)</f>
        <v>-123648830.98</v>
      </c>
      <c r="E15" s="150"/>
    </row>
    <row r="16" spans="2:5" ht="12">
      <c r="B16" s="141"/>
      <c r="C16" s="141"/>
      <c r="D16" s="141"/>
      <c r="E16" s="150"/>
    </row>
    <row r="17" spans="2:5" ht="12">
      <c r="B17" s="141"/>
      <c r="C17" s="141"/>
      <c r="D17" s="141"/>
      <c r="E17" s="150"/>
    </row>
    <row r="18" spans="2:5" ht="26.25" customHeight="1">
      <c r="B18" s="141"/>
      <c r="C18" s="61"/>
      <c r="D18" s="61"/>
      <c r="E18"/>
    </row>
    <row r="19" spans="2:5" ht="12">
      <c r="B19" s="388" t="s">
        <v>273</v>
      </c>
      <c r="C19" s="524" t="s">
        <v>329</v>
      </c>
      <c r="D19" s="524"/>
      <c r="E19" s="301"/>
    </row>
    <row r="20" spans="2:5" ht="12">
      <c r="B20" s="388" t="s">
        <v>264</v>
      </c>
      <c r="C20" s="510" t="s">
        <v>188</v>
      </c>
      <c r="D20" s="510"/>
      <c r="E20" s="302"/>
    </row>
    <row r="21" spans="2:5" ht="12">
      <c r="B21" s="388" t="s">
        <v>270</v>
      </c>
      <c r="C21" s="524" t="s">
        <v>330</v>
      </c>
      <c r="D21" s="524"/>
      <c r="E21" s="384"/>
    </row>
    <row r="22" ht="12">
      <c r="B22" s="388"/>
    </row>
    <row r="23" spans="2:4" ht="36.75" customHeight="1">
      <c r="B23" s="141"/>
      <c r="C23" s="141"/>
      <c r="D23" s="141"/>
    </row>
    <row r="24" spans="2:5" ht="12.75">
      <c r="B24" s="286" t="s">
        <v>303</v>
      </c>
      <c r="C24" s="515" t="s">
        <v>186</v>
      </c>
      <c r="D24" s="515"/>
      <c r="E24" s="152"/>
    </row>
    <row r="25" spans="2:5" ht="12.75">
      <c r="B25" s="286" t="s">
        <v>265</v>
      </c>
      <c r="C25" s="515" t="s">
        <v>192</v>
      </c>
      <c r="D25" s="515"/>
      <c r="E25" s="152"/>
    </row>
    <row r="26" spans="2:5" ht="12.75">
      <c r="B26" s="286" t="s">
        <v>304</v>
      </c>
      <c r="C26" s="515" t="s">
        <v>187</v>
      </c>
      <c r="D26" s="515"/>
      <c r="E26" s="152"/>
    </row>
    <row r="27" spans="3:4" ht="12.75">
      <c r="C27" s="521"/>
      <c r="D27" s="521"/>
    </row>
    <row r="28" spans="3:4" ht="27.75" customHeight="1">
      <c r="C28" s="274"/>
      <c r="D28" s="274"/>
    </row>
    <row r="29" spans="2:4" ht="12">
      <c r="B29" s="141"/>
      <c r="C29" s="141"/>
      <c r="D29" s="141"/>
    </row>
    <row r="30" spans="2:5" ht="12">
      <c r="B30" s="515" t="s">
        <v>350</v>
      </c>
      <c r="C30" s="515"/>
      <c r="D30" s="515"/>
      <c r="E30" s="286"/>
    </row>
    <row r="31" spans="2:5" ht="12">
      <c r="B31" s="515" t="s">
        <v>352</v>
      </c>
      <c r="C31" s="515"/>
      <c r="D31" s="515"/>
      <c r="E31" s="286"/>
    </row>
    <row r="32" spans="2:5" ht="12">
      <c r="B32" s="515" t="s">
        <v>351</v>
      </c>
      <c r="C32" s="515"/>
      <c r="D32" s="515"/>
      <c r="E32" s="286"/>
    </row>
    <row r="33" spans="3:4" ht="11.25">
      <c r="C33" s="154"/>
      <c r="D33" s="154"/>
    </row>
    <row r="34" spans="3:4" ht="11.25">
      <c r="C34" s="154"/>
      <c r="D34" s="154"/>
    </row>
    <row r="35" spans="3:4" ht="11.25">
      <c r="C35" s="154"/>
      <c r="D35" s="154"/>
    </row>
    <row r="36" spans="3:9" ht="15">
      <c r="C36" s="154"/>
      <c r="G36" s="523"/>
      <c r="H36" s="523"/>
      <c r="I36" s="523"/>
    </row>
    <row r="37" spans="3:9" ht="15">
      <c r="C37" s="154"/>
      <c r="G37" s="523"/>
      <c r="H37" s="523"/>
      <c r="I37" s="523"/>
    </row>
    <row r="38" spans="7:9" ht="15">
      <c r="G38" s="523"/>
      <c r="H38" s="523"/>
      <c r="I38" s="523"/>
    </row>
    <row r="81" ht="6" customHeight="1"/>
    <row r="98" ht="11.25">
      <c r="E98" s="155"/>
    </row>
    <row r="100" ht="2.25" customHeight="1"/>
    <row r="119" ht="0.75" customHeight="1"/>
  </sheetData>
  <sheetProtection/>
  <mergeCells count="18">
    <mergeCell ref="B2:D2"/>
    <mergeCell ref="B3:D3"/>
    <mergeCell ref="B4:D4"/>
    <mergeCell ref="B8:D8"/>
    <mergeCell ref="B9:D9"/>
    <mergeCell ref="G38:I38"/>
    <mergeCell ref="C27:D27"/>
    <mergeCell ref="G36:I36"/>
    <mergeCell ref="G37:I37"/>
    <mergeCell ref="B31:D31"/>
    <mergeCell ref="B32:D32"/>
    <mergeCell ref="C24:D24"/>
    <mergeCell ref="C25:D25"/>
    <mergeCell ref="C26:D26"/>
    <mergeCell ref="C19:D19"/>
    <mergeCell ref="C20:D20"/>
    <mergeCell ref="B30:D30"/>
    <mergeCell ref="C21:D21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86"/>
  <sheetViews>
    <sheetView showGridLines="0" zoomScale="85" zoomScaleNormal="85" zoomScalePageLayoutView="0" workbookViewId="0" topLeftCell="A11">
      <selection activeCell="I43" sqref="I43"/>
    </sheetView>
  </sheetViews>
  <sheetFormatPr defaultColWidth="9.33203125" defaultRowHeight="10.5"/>
  <cols>
    <col min="1" max="1" width="1.3359375" style="0" customWidth="1"/>
    <col min="2" max="2" width="35.33203125" style="0" customWidth="1"/>
    <col min="3" max="3" width="38.5" style="0" customWidth="1"/>
    <col min="4" max="4" width="64" style="0" customWidth="1"/>
    <col min="5" max="5" width="9.16015625" style="0" customWidth="1"/>
    <col min="6" max="7" width="28.83203125" style="0" customWidth="1"/>
    <col min="8" max="8" width="1.5" style="0" customWidth="1"/>
    <col min="9" max="9" width="14.66015625" style="0" bestFit="1" customWidth="1"/>
    <col min="10" max="10" width="11.16015625" style="0" bestFit="1" customWidth="1"/>
    <col min="11" max="11" width="23" style="85" customWidth="1"/>
    <col min="12" max="12" width="15.5" style="85" bestFit="1" customWidth="1"/>
    <col min="14" max="14" width="16.66015625" style="268" bestFit="1" customWidth="1"/>
  </cols>
  <sheetData>
    <row r="1" ht="7.5" customHeight="1"/>
    <row r="2" spans="2:7" ht="15.75">
      <c r="B2" s="57"/>
      <c r="C2" s="79" t="s">
        <v>246</v>
      </c>
      <c r="D2" s="79"/>
      <c r="E2" s="74"/>
      <c r="F2" s="74"/>
      <c r="G2" s="75"/>
    </row>
    <row r="3" spans="2:7" ht="15.75">
      <c r="B3" s="58"/>
      <c r="C3" s="80" t="s">
        <v>82</v>
      </c>
      <c r="D3" s="80"/>
      <c r="E3" s="59"/>
      <c r="F3" s="59"/>
      <c r="G3" s="76"/>
    </row>
    <row r="4" spans="2:7" ht="15.75">
      <c r="B4" s="60"/>
      <c r="C4" s="81" t="s">
        <v>83</v>
      </c>
      <c r="D4" s="81"/>
      <c r="E4" s="77"/>
      <c r="F4" s="77"/>
      <c r="G4" s="78"/>
    </row>
    <row r="5" spans="2:6" ht="15">
      <c r="B5" s="61"/>
      <c r="C5" s="61"/>
      <c r="D5" s="61"/>
      <c r="E5" s="61"/>
      <c r="F5" s="61"/>
    </row>
    <row r="6" spans="2:7" ht="15" customHeight="1">
      <c r="B6" s="537" t="s">
        <v>252</v>
      </c>
      <c r="C6" s="537"/>
      <c r="D6" s="537"/>
      <c r="E6" s="537"/>
      <c r="F6" s="537"/>
      <c r="G6" s="537"/>
    </row>
    <row r="7" spans="2:7" ht="10.5" customHeight="1">
      <c r="B7" s="537"/>
      <c r="C7" s="537"/>
      <c r="D7" s="537"/>
      <c r="E7" s="537"/>
      <c r="F7" s="537"/>
      <c r="G7" s="537"/>
    </row>
    <row r="8" spans="2:7" ht="15" customHeight="1">
      <c r="B8" s="537" t="s">
        <v>339</v>
      </c>
      <c r="C8" s="537"/>
      <c r="D8" s="537"/>
      <c r="E8" s="537"/>
      <c r="F8" s="537"/>
      <c r="G8" s="537"/>
    </row>
    <row r="9" spans="2:7" ht="10.5" customHeight="1">
      <c r="B9" s="360"/>
      <c r="C9" s="360"/>
      <c r="D9" s="360"/>
      <c r="E9" s="360"/>
      <c r="F9" s="360"/>
      <c r="G9" s="361" t="s">
        <v>215</v>
      </c>
    </row>
    <row r="10" spans="2:7" ht="45">
      <c r="B10" s="362"/>
      <c r="C10" s="363"/>
      <c r="D10" s="364"/>
      <c r="E10" s="365" t="s">
        <v>335</v>
      </c>
      <c r="F10" s="430" t="s">
        <v>349</v>
      </c>
      <c r="G10" s="430" t="s">
        <v>348</v>
      </c>
    </row>
    <row r="11" spans="2:7" ht="18" customHeight="1">
      <c r="B11" s="62" t="s">
        <v>20</v>
      </c>
      <c r="C11" s="63"/>
      <c r="D11" s="63"/>
      <c r="E11" s="326"/>
      <c r="F11" s="82"/>
      <c r="G11" s="73"/>
    </row>
    <row r="12" spans="2:7" ht="18" customHeight="1">
      <c r="B12" s="323" t="s">
        <v>261</v>
      </c>
      <c r="C12" s="63"/>
      <c r="D12" s="63"/>
      <c r="E12" s="326"/>
      <c r="F12" s="352">
        <v>-167102739.77</v>
      </c>
      <c r="G12" s="352">
        <v>-123648337.06</v>
      </c>
    </row>
    <row r="13" spans="2:14" s="92" customFormat="1" ht="18" customHeight="1">
      <c r="B13" s="323" t="s">
        <v>216</v>
      </c>
      <c r="C13" s="273"/>
      <c r="D13" s="273"/>
      <c r="E13" s="327"/>
      <c r="F13" s="454">
        <f>SUM(F14:F25)</f>
        <v>88293869.56</v>
      </c>
      <c r="G13" s="454">
        <f>SUM(G14:G25)</f>
        <v>14590577.91000003</v>
      </c>
      <c r="K13" s="436"/>
      <c r="L13" s="436"/>
      <c r="N13" s="269"/>
    </row>
    <row r="14" spans="2:14" s="92" customFormat="1" ht="18" customHeight="1">
      <c r="B14" s="324" t="s">
        <v>217</v>
      </c>
      <c r="C14" s="273"/>
      <c r="D14" s="273"/>
      <c r="E14" s="327"/>
      <c r="F14" s="424">
        <v>-1327025.82</v>
      </c>
      <c r="G14" s="411">
        <v>0</v>
      </c>
      <c r="K14" s="436"/>
      <c r="L14" s="436"/>
      <c r="N14" s="269"/>
    </row>
    <row r="15" spans="2:14" s="92" customFormat="1" ht="18" customHeight="1" hidden="1">
      <c r="B15" s="324" t="s">
        <v>191</v>
      </c>
      <c r="C15" s="273"/>
      <c r="D15" s="273"/>
      <c r="E15" s="327"/>
      <c r="F15" s="424">
        <f>'[1]MONTAGEM'!H200</f>
        <v>0</v>
      </c>
      <c r="G15" s="411">
        <v>0</v>
      </c>
      <c r="K15" s="436"/>
      <c r="L15" s="436"/>
      <c r="N15" s="269"/>
    </row>
    <row r="16" spans="2:14" s="92" customFormat="1" ht="18" customHeight="1" hidden="1">
      <c r="B16" s="324" t="s">
        <v>218</v>
      </c>
      <c r="C16" s="273"/>
      <c r="D16" s="273"/>
      <c r="E16" s="327"/>
      <c r="F16" s="424">
        <v>0</v>
      </c>
      <c r="G16" s="411">
        <v>0</v>
      </c>
      <c r="K16" s="436"/>
      <c r="L16" s="436"/>
      <c r="N16" s="269"/>
    </row>
    <row r="17" spans="2:14" s="92" customFormat="1" ht="18" customHeight="1" hidden="1">
      <c r="B17" s="324" t="s">
        <v>219</v>
      </c>
      <c r="C17" s="273"/>
      <c r="D17" s="273"/>
      <c r="E17" s="327"/>
      <c r="F17" s="424">
        <v>0</v>
      </c>
      <c r="G17" s="411">
        <v>0</v>
      </c>
      <c r="K17" s="436"/>
      <c r="L17" s="436"/>
      <c r="N17" s="269"/>
    </row>
    <row r="18" spans="2:14" s="92" customFormat="1" ht="18" customHeight="1" hidden="1">
      <c r="B18" s="324" t="s">
        <v>220</v>
      </c>
      <c r="C18" s="273"/>
      <c r="D18" s="273"/>
      <c r="E18" s="327"/>
      <c r="F18" s="424">
        <f>'[1]MONTAGEM'!H201</f>
        <v>0</v>
      </c>
      <c r="G18" s="411">
        <v>0</v>
      </c>
      <c r="K18" s="436"/>
      <c r="L18" s="436"/>
      <c r="N18" s="269"/>
    </row>
    <row r="19" spans="2:14" s="92" customFormat="1" ht="18" customHeight="1">
      <c r="B19" s="324" t="s">
        <v>237</v>
      </c>
      <c r="C19" s="273"/>
      <c r="D19" s="273"/>
      <c r="E19" s="327"/>
      <c r="F19" s="424">
        <v>2373.2100000000064</v>
      </c>
      <c r="G19" s="411">
        <v>0</v>
      </c>
      <c r="K19" s="436"/>
      <c r="L19" s="436"/>
      <c r="N19" s="269"/>
    </row>
    <row r="20" spans="2:14" s="92" customFormat="1" ht="18" customHeight="1" hidden="1">
      <c r="B20" s="324" t="s">
        <v>221</v>
      </c>
      <c r="C20" s="273"/>
      <c r="D20" s="273"/>
      <c r="E20" s="327"/>
      <c r="F20" s="424">
        <f>'[1]MONTAGEM'!H203</f>
        <v>0</v>
      </c>
      <c r="G20" s="411"/>
      <c r="K20" s="436"/>
      <c r="L20" s="436"/>
      <c r="N20" s="269"/>
    </row>
    <row r="21" spans="2:14" s="92" customFormat="1" ht="18" customHeight="1">
      <c r="B21" s="324" t="s">
        <v>222</v>
      </c>
      <c r="C21" s="273"/>
      <c r="D21" s="273"/>
      <c r="E21" s="327"/>
      <c r="F21" s="424">
        <v>20380260.7</v>
      </c>
      <c r="G21" s="411">
        <v>10682737.29</v>
      </c>
      <c r="K21" s="436"/>
      <c r="L21" s="436"/>
      <c r="N21" s="269"/>
    </row>
    <row r="22" spans="2:14" s="92" customFormat="1" ht="18" customHeight="1">
      <c r="B22" s="324" t="s">
        <v>238</v>
      </c>
      <c r="C22" s="273"/>
      <c r="D22" s="273"/>
      <c r="E22" s="327"/>
      <c r="F22" s="424">
        <v>31130860.68</v>
      </c>
      <c r="G22" s="411">
        <v>-4461665.339999996</v>
      </c>
      <c r="K22" s="436"/>
      <c r="L22" s="436"/>
      <c r="N22" s="269"/>
    </row>
    <row r="23" spans="2:14" s="92" customFormat="1" ht="18" customHeight="1">
      <c r="B23" s="324" t="s">
        <v>258</v>
      </c>
      <c r="C23" s="273"/>
      <c r="D23" s="273"/>
      <c r="E23" s="327"/>
      <c r="F23" s="424">
        <v>1323451.5599999987</v>
      </c>
      <c r="G23" s="411">
        <v>-5630618.809999999</v>
      </c>
      <c r="K23" s="436"/>
      <c r="L23" s="436"/>
      <c r="N23" s="269"/>
    </row>
    <row r="24" spans="2:14" s="92" customFormat="1" ht="18" customHeight="1">
      <c r="B24" s="324" t="s">
        <v>276</v>
      </c>
      <c r="C24" s="66"/>
      <c r="D24" s="66"/>
      <c r="E24" s="331"/>
      <c r="F24" s="424">
        <v>-5001041.57</v>
      </c>
      <c r="G24" s="412">
        <v>-3878557.579999998</v>
      </c>
      <c r="K24" s="85"/>
      <c r="L24" s="85"/>
      <c r="N24" s="269"/>
    </row>
    <row r="25" spans="2:14" s="92" customFormat="1" ht="18" customHeight="1">
      <c r="B25" s="324" t="s">
        <v>239</v>
      </c>
      <c r="C25" s="273"/>
      <c r="D25" s="273"/>
      <c r="E25" s="327"/>
      <c r="F25" s="424">
        <v>41784990.80000001</v>
      </c>
      <c r="G25" s="411">
        <v>17878682.350000024</v>
      </c>
      <c r="K25" s="436"/>
      <c r="L25" s="436"/>
      <c r="N25" s="269"/>
    </row>
    <row r="26" spans="2:14" s="92" customFormat="1" ht="18" customHeight="1">
      <c r="B26" s="323" t="s">
        <v>223</v>
      </c>
      <c r="C26" s="273"/>
      <c r="D26" s="273"/>
      <c r="E26" s="327"/>
      <c r="F26" s="454">
        <f>SUM(F27:F33)</f>
        <v>0</v>
      </c>
      <c r="G26" s="454">
        <f>SUM(G27:G33)</f>
        <v>68914742.73</v>
      </c>
      <c r="K26" s="436"/>
      <c r="L26" s="436"/>
      <c r="N26" s="269"/>
    </row>
    <row r="27" spans="2:14" s="92" customFormat="1" ht="18" customHeight="1">
      <c r="B27" s="324" t="s">
        <v>353</v>
      </c>
      <c r="C27" s="273"/>
      <c r="D27" s="273"/>
      <c r="E27" s="327"/>
      <c r="F27" s="424">
        <v>0</v>
      </c>
      <c r="G27" s="424">
        <v>68914742.73</v>
      </c>
      <c r="K27" s="436"/>
      <c r="L27" s="436"/>
      <c r="N27" s="269"/>
    </row>
    <row r="28" spans="2:14" s="92" customFormat="1" ht="18" customHeight="1" hidden="1">
      <c r="B28" s="324" t="s">
        <v>224</v>
      </c>
      <c r="C28" s="273"/>
      <c r="D28" s="273"/>
      <c r="E28" s="327"/>
      <c r="F28" s="424"/>
      <c r="G28" s="424"/>
      <c r="K28" s="436"/>
      <c r="L28" s="436"/>
      <c r="N28" s="269"/>
    </row>
    <row r="29" spans="2:14" s="92" customFormat="1" ht="18" customHeight="1" hidden="1">
      <c r="B29" s="324" t="s">
        <v>225</v>
      </c>
      <c r="C29" s="273"/>
      <c r="D29" s="273"/>
      <c r="E29" s="327"/>
      <c r="F29" s="424">
        <v>0</v>
      </c>
      <c r="G29" s="424">
        <v>0</v>
      </c>
      <c r="K29" s="436"/>
      <c r="L29" s="436"/>
      <c r="N29" s="269"/>
    </row>
    <row r="30" spans="2:14" s="92" customFormat="1" ht="18" customHeight="1" hidden="1">
      <c r="B30" s="324" t="s">
        <v>226</v>
      </c>
      <c r="C30" s="273"/>
      <c r="D30" s="273"/>
      <c r="E30" s="327"/>
      <c r="F30" s="424"/>
      <c r="G30" s="424"/>
      <c r="K30" s="436"/>
      <c r="L30" s="436"/>
      <c r="N30" s="269"/>
    </row>
    <row r="31" spans="2:14" s="92" customFormat="1" ht="18" customHeight="1" hidden="1">
      <c r="B31" s="324" t="s">
        <v>227</v>
      </c>
      <c r="C31" s="273"/>
      <c r="D31" s="273"/>
      <c r="E31" s="327"/>
      <c r="F31" s="424"/>
      <c r="G31" s="424"/>
      <c r="K31" s="436"/>
      <c r="L31" s="436"/>
      <c r="N31" s="269"/>
    </row>
    <row r="32" spans="2:7" ht="18" customHeight="1" hidden="1">
      <c r="B32" s="442" t="s">
        <v>325</v>
      </c>
      <c r="C32" s="64"/>
      <c r="D32" s="64"/>
      <c r="E32" s="328"/>
      <c r="F32" s="424">
        <v>0</v>
      </c>
      <c r="G32" s="424">
        <v>0</v>
      </c>
    </row>
    <row r="33" spans="2:7" ht="18" customHeight="1" hidden="1">
      <c r="B33" s="324" t="s">
        <v>228</v>
      </c>
      <c r="C33" s="65"/>
      <c r="D33" s="65"/>
      <c r="E33" s="329"/>
      <c r="F33" s="424"/>
      <c r="G33" s="424"/>
    </row>
    <row r="34" spans="2:7" ht="18" customHeight="1">
      <c r="B34" s="323" t="s">
        <v>262</v>
      </c>
      <c r="C34" s="91"/>
      <c r="D34" s="91"/>
      <c r="E34" s="330"/>
      <c r="F34" s="455">
        <f>SUM(F35:F44)</f>
        <v>62121418.07999949</v>
      </c>
      <c r="G34" s="455">
        <f>SUM(G35:G44)</f>
        <v>176991744.6900001</v>
      </c>
    </row>
    <row r="35" spans="2:7" ht="18" customHeight="1">
      <c r="B35" s="324" t="s">
        <v>229</v>
      </c>
      <c r="C35" s="66"/>
      <c r="D35" s="66"/>
      <c r="E35" s="331"/>
      <c r="F35" s="412">
        <v>-2449380.75</v>
      </c>
      <c r="G35" s="412">
        <v>-2463566.6899999976</v>
      </c>
    </row>
    <row r="36" spans="2:7" ht="18" customHeight="1">
      <c r="B36" s="324" t="s">
        <v>230</v>
      </c>
      <c r="C36" s="66"/>
      <c r="D36" s="66"/>
      <c r="E36" s="332"/>
      <c r="F36" s="412">
        <v>-64483.08999999997</v>
      </c>
      <c r="G36" s="412">
        <v>-24609.660000000033</v>
      </c>
    </row>
    <row r="37" spans="2:7" ht="18" customHeight="1">
      <c r="B37" s="324" t="s">
        <v>231</v>
      </c>
      <c r="C37" s="66"/>
      <c r="D37" s="66"/>
      <c r="E37" s="331"/>
      <c r="F37" s="412">
        <v>-3761822.769999996</v>
      </c>
      <c r="G37" s="412">
        <v>-2821753.7399999797</v>
      </c>
    </row>
    <row r="38" spans="2:7" ht="18" customHeight="1">
      <c r="B38" s="324" t="s">
        <v>232</v>
      </c>
      <c r="C38" s="66"/>
      <c r="D38" s="66"/>
      <c r="E38" s="331"/>
      <c r="F38" s="412">
        <v>3317765.4799999967</v>
      </c>
      <c r="G38" s="412">
        <v>578738.7200000063</v>
      </c>
    </row>
    <row r="39" spans="2:9" ht="18" customHeight="1">
      <c r="B39" s="324" t="s">
        <v>277</v>
      </c>
      <c r="C39" s="66"/>
      <c r="D39" s="66"/>
      <c r="E39" s="331"/>
      <c r="F39" s="412">
        <v>-1978455.0599999996</v>
      </c>
      <c r="G39" s="412">
        <v>5292528.3</v>
      </c>
      <c r="I39" s="92"/>
    </row>
    <row r="40" spans="2:7" ht="18" customHeight="1" hidden="1">
      <c r="B40" s="324" t="s">
        <v>233</v>
      </c>
      <c r="C40" s="66"/>
      <c r="D40" s="66"/>
      <c r="E40" s="331"/>
      <c r="F40" s="412"/>
      <c r="G40" s="412">
        <v>0</v>
      </c>
    </row>
    <row r="41" spans="2:9" ht="18" customHeight="1">
      <c r="B41" s="324" t="s">
        <v>234</v>
      </c>
      <c r="C41" s="66"/>
      <c r="D41" s="66"/>
      <c r="E41" s="331"/>
      <c r="F41" s="412">
        <v>47529613.72999999</v>
      </c>
      <c r="G41" s="412">
        <v>83501865.1</v>
      </c>
      <c r="I41" s="92"/>
    </row>
    <row r="42" spans="2:7" ht="18" customHeight="1">
      <c r="B42" s="324" t="s">
        <v>235</v>
      </c>
      <c r="C42" s="66"/>
      <c r="D42" s="66"/>
      <c r="E42" s="331"/>
      <c r="F42" s="412">
        <v>10077.79</v>
      </c>
      <c r="G42" s="412">
        <v>89.79</v>
      </c>
    </row>
    <row r="43" spans="2:7" ht="18" customHeight="1">
      <c r="B43" s="324" t="s">
        <v>236</v>
      </c>
      <c r="C43" s="66"/>
      <c r="D43" s="66"/>
      <c r="E43" s="331"/>
      <c r="F43" s="412">
        <v>-39770982.02</v>
      </c>
      <c r="G43" s="412">
        <v>5746481.43</v>
      </c>
    </row>
    <row r="44" spans="2:9" ht="18" customHeight="1">
      <c r="B44" s="444" t="s">
        <v>327</v>
      </c>
      <c r="C44" s="66"/>
      <c r="D44" s="66"/>
      <c r="E44" s="331"/>
      <c r="F44" s="412">
        <v>59289084.769999504</v>
      </c>
      <c r="G44" s="412">
        <v>87181971.44000006</v>
      </c>
      <c r="I44" s="92"/>
    </row>
    <row r="45" spans="2:10" ht="15.75">
      <c r="B45" s="67" t="s">
        <v>259</v>
      </c>
      <c r="C45" s="68"/>
      <c r="D45" s="68"/>
      <c r="E45" s="84"/>
      <c r="F45" s="84">
        <f>F34+F13+F12</f>
        <v>-16687452.130000502</v>
      </c>
      <c r="G45" s="84">
        <f>G34+G13+G12+G26</f>
        <v>136848728.2700001</v>
      </c>
      <c r="J45" s="85"/>
    </row>
    <row r="46" spans="2:10" ht="15">
      <c r="B46" s="69"/>
      <c r="C46" s="70"/>
      <c r="D46" s="70"/>
      <c r="E46" s="334"/>
      <c r="F46" s="83"/>
      <c r="G46" s="83"/>
      <c r="J46" s="85"/>
    </row>
    <row r="47" spans="2:10" ht="18" customHeight="1">
      <c r="B47" s="71" t="s">
        <v>21</v>
      </c>
      <c r="C47" s="72"/>
      <c r="D47" s="72"/>
      <c r="E47" s="335"/>
      <c r="F47" s="83"/>
      <c r="G47" s="83"/>
      <c r="J47" s="85"/>
    </row>
    <row r="48" spans="2:10" ht="18" customHeight="1" hidden="1">
      <c r="B48" s="56" t="s">
        <v>94</v>
      </c>
      <c r="C48" s="64"/>
      <c r="D48" s="64"/>
      <c r="E48" s="328"/>
      <c r="F48" s="412">
        <v>0</v>
      </c>
      <c r="G48" s="412">
        <v>0</v>
      </c>
      <c r="J48" s="85"/>
    </row>
    <row r="49" spans="2:10" ht="18" customHeight="1">
      <c r="B49" s="56" t="s">
        <v>66</v>
      </c>
      <c r="C49" s="64"/>
      <c r="D49" s="64"/>
      <c r="E49" s="328"/>
      <c r="F49" s="412">
        <v>-179539717.06</v>
      </c>
      <c r="G49" s="412">
        <v>-149647971.55</v>
      </c>
      <c r="J49" s="85"/>
    </row>
    <row r="50" spans="2:10" ht="18" customHeight="1" hidden="1">
      <c r="B50" s="56" t="s">
        <v>328</v>
      </c>
      <c r="C50" s="64"/>
      <c r="D50" s="64"/>
      <c r="E50" s="328"/>
      <c r="F50" s="412">
        <v>0</v>
      </c>
      <c r="G50" s="412">
        <v>0</v>
      </c>
      <c r="J50" s="85"/>
    </row>
    <row r="51" spans="2:10" ht="18" customHeight="1">
      <c r="B51" s="56"/>
      <c r="C51" s="64"/>
      <c r="D51" s="64"/>
      <c r="E51" s="328"/>
      <c r="F51" s="83"/>
      <c r="G51" s="83"/>
      <c r="J51" s="85"/>
    </row>
    <row r="52" spans="2:10" ht="15.75">
      <c r="B52" s="67" t="s">
        <v>260</v>
      </c>
      <c r="C52" s="68"/>
      <c r="D52" s="68"/>
      <c r="E52" s="333"/>
      <c r="F52" s="84">
        <f>SUM(F48:F50)</f>
        <v>-179539717.06</v>
      </c>
      <c r="G52" s="84">
        <f>SUM(G48:G50)</f>
        <v>-149647971.55</v>
      </c>
      <c r="J52" s="85"/>
    </row>
    <row r="53" spans="2:10" ht="18" customHeight="1">
      <c r="B53" s="69"/>
      <c r="C53" s="70"/>
      <c r="D53" s="70"/>
      <c r="E53" s="334"/>
      <c r="F53" s="83"/>
      <c r="G53" s="83"/>
      <c r="J53" s="85"/>
    </row>
    <row r="54" spans="2:10" ht="18" customHeight="1">
      <c r="B54" s="71" t="s">
        <v>22</v>
      </c>
      <c r="C54" s="72"/>
      <c r="D54" s="72"/>
      <c r="E54" s="335"/>
      <c r="F54" s="83"/>
      <c r="G54" s="83"/>
      <c r="J54" s="85"/>
    </row>
    <row r="55" spans="2:10" ht="18" customHeight="1" hidden="1">
      <c r="B55" s="56" t="s">
        <v>95</v>
      </c>
      <c r="C55" s="64"/>
      <c r="D55" s="64"/>
      <c r="E55" s="328"/>
      <c r="F55" s="412">
        <v>0</v>
      </c>
      <c r="G55" s="412">
        <v>0</v>
      </c>
      <c r="J55" s="85"/>
    </row>
    <row r="56" spans="2:10" ht="18" customHeight="1" hidden="1">
      <c r="B56" s="56" t="s">
        <v>166</v>
      </c>
      <c r="C56" s="64"/>
      <c r="D56" s="64"/>
      <c r="E56" s="328"/>
      <c r="F56" s="412">
        <v>0</v>
      </c>
      <c r="G56" s="412">
        <v>0</v>
      </c>
      <c r="J56" s="85"/>
    </row>
    <row r="57" spans="2:10" ht="18" customHeight="1" hidden="1">
      <c r="B57" s="56" t="s">
        <v>67</v>
      </c>
      <c r="C57" s="64"/>
      <c r="D57" s="64"/>
      <c r="E57" s="328"/>
      <c r="F57" s="412">
        <v>0</v>
      </c>
      <c r="G57" s="412">
        <v>0</v>
      </c>
      <c r="J57" s="85"/>
    </row>
    <row r="58" spans="2:10" ht="18" customHeight="1" hidden="1">
      <c r="B58" s="56" t="s">
        <v>96</v>
      </c>
      <c r="C58" s="64"/>
      <c r="D58" s="64"/>
      <c r="E58" s="328"/>
      <c r="F58" s="412">
        <v>0</v>
      </c>
      <c r="G58" s="412">
        <v>0</v>
      </c>
      <c r="J58" s="85"/>
    </row>
    <row r="59" spans="2:10" ht="18" customHeight="1">
      <c r="B59" s="56" t="s">
        <v>97</v>
      </c>
      <c r="C59" s="64"/>
      <c r="D59" s="64"/>
      <c r="E59" s="328"/>
      <c r="F59" s="412">
        <v>165391968.74</v>
      </c>
      <c r="G59" s="83">
        <v>18314733.76</v>
      </c>
      <c r="J59" s="85"/>
    </row>
    <row r="60" spans="2:10" ht="18" customHeight="1">
      <c r="B60" s="56"/>
      <c r="C60" s="64"/>
      <c r="D60" s="64"/>
      <c r="E60" s="328"/>
      <c r="F60" s="83"/>
      <c r="G60" s="83"/>
      <c r="J60" s="85"/>
    </row>
    <row r="61" spans="2:10" ht="15.75">
      <c r="B61" s="67" t="s">
        <v>68</v>
      </c>
      <c r="C61" s="68"/>
      <c r="D61" s="68"/>
      <c r="E61" s="333"/>
      <c r="F61" s="84">
        <f>SUM(F55:F60)</f>
        <v>165391968.74</v>
      </c>
      <c r="G61" s="84">
        <f>SUM(G55:G60)</f>
        <v>18314733.76</v>
      </c>
      <c r="J61" s="85"/>
    </row>
    <row r="62" spans="2:10" ht="12.75">
      <c r="B62" s="366"/>
      <c r="C62" s="367"/>
      <c r="D62" s="367"/>
      <c r="E62" s="367"/>
      <c r="F62" s="87"/>
      <c r="G62" s="87"/>
      <c r="J62" s="85"/>
    </row>
    <row r="63" spans="2:10" ht="15.75">
      <c r="B63" s="368" t="s">
        <v>69</v>
      </c>
      <c r="C63" s="86"/>
      <c r="D63" s="86"/>
      <c r="E63" s="86"/>
      <c r="F63" s="88">
        <f>F61+F52+F45</f>
        <v>-30835200.450000495</v>
      </c>
      <c r="G63" s="88">
        <f>G61+G52+G45</f>
        <v>5515490.480000094</v>
      </c>
      <c r="J63" s="85"/>
    </row>
    <row r="64" spans="2:10" ht="15.75">
      <c r="B64" s="368"/>
      <c r="C64" s="86"/>
      <c r="D64" s="86"/>
      <c r="E64" s="86"/>
      <c r="F64" s="88"/>
      <c r="G64" s="88"/>
      <c r="J64" s="85"/>
    </row>
    <row r="65" spans="2:7" ht="15.75">
      <c r="B65" s="368" t="s">
        <v>84</v>
      </c>
      <c r="C65" s="86"/>
      <c r="D65" s="86"/>
      <c r="E65" s="86"/>
      <c r="F65" s="88">
        <v>180844163.98000002</v>
      </c>
      <c r="G65" s="88">
        <v>125214186.49000001</v>
      </c>
    </row>
    <row r="66" spans="2:7" ht="15.75">
      <c r="B66" s="368"/>
      <c r="C66" s="86"/>
      <c r="D66" s="86"/>
      <c r="E66" s="86"/>
      <c r="F66" s="88"/>
      <c r="G66" s="88"/>
    </row>
    <row r="67" spans="2:7" ht="15.75">
      <c r="B67" s="369" t="s">
        <v>85</v>
      </c>
      <c r="C67" s="370"/>
      <c r="D67" s="370"/>
      <c r="E67" s="370"/>
      <c r="F67" s="371">
        <f>SUM(F63:F65)</f>
        <v>150008963.52999952</v>
      </c>
      <c r="G67" s="371">
        <f>SUM(G63:G65)</f>
        <v>130729676.9700001</v>
      </c>
    </row>
    <row r="68" spans="2:6" ht="9.75" customHeight="1">
      <c r="B68" s="61"/>
      <c r="C68" s="61"/>
      <c r="D68" s="61"/>
      <c r="E68" s="61"/>
      <c r="F68" s="61"/>
    </row>
    <row r="69" spans="2:6" ht="9.75" customHeight="1">
      <c r="B69" s="61"/>
      <c r="C69" s="61"/>
      <c r="D69" s="61"/>
      <c r="E69" s="61"/>
      <c r="F69" s="61"/>
    </row>
    <row r="70" spans="2:7" ht="39" customHeight="1">
      <c r="B70" s="536" t="s">
        <v>273</v>
      </c>
      <c r="C70" s="536"/>
      <c r="D70" s="396"/>
      <c r="E70" s="540" t="s">
        <v>329</v>
      </c>
      <c r="F70" s="540"/>
      <c r="G70" s="540"/>
    </row>
    <row r="71" spans="2:7" ht="12.75">
      <c r="B71" s="536" t="s">
        <v>264</v>
      </c>
      <c r="C71" s="536"/>
      <c r="D71" s="396"/>
      <c r="E71" s="538" t="s">
        <v>188</v>
      </c>
      <c r="F71" s="538"/>
      <c r="G71" s="538"/>
    </row>
    <row r="72" spans="2:10" ht="12.75">
      <c r="B72" s="536" t="s">
        <v>270</v>
      </c>
      <c r="C72" s="536"/>
      <c r="D72" s="396"/>
      <c r="E72" s="534" t="s">
        <v>330</v>
      </c>
      <c r="F72" s="534"/>
      <c r="G72" s="534"/>
      <c r="H72" s="278"/>
      <c r="I72" s="539"/>
      <c r="J72" s="539"/>
    </row>
    <row r="73" spans="2:10" ht="12.75">
      <c r="B73" s="282"/>
      <c r="C73" s="136"/>
      <c r="D73" s="136"/>
      <c r="E73" s="136"/>
      <c r="F73" s="283"/>
      <c r="G73" s="136"/>
      <c r="H73" s="278"/>
      <c r="I73" s="539"/>
      <c r="J73" s="539"/>
    </row>
    <row r="74" spans="2:10" ht="12.75">
      <c r="B74" s="282"/>
      <c r="C74" s="136"/>
      <c r="D74" s="136"/>
      <c r="E74" s="136"/>
      <c r="F74" s="282"/>
      <c r="G74" s="136"/>
      <c r="H74" s="278"/>
      <c r="I74" s="539"/>
      <c r="J74" s="539"/>
    </row>
    <row r="75" spans="2:10" ht="12.75">
      <c r="B75" s="284"/>
      <c r="C75" s="136"/>
      <c r="D75" s="136"/>
      <c r="E75" s="136"/>
      <c r="F75" s="284"/>
      <c r="G75" s="136"/>
      <c r="H75" s="270"/>
      <c r="I75" s="271"/>
      <c r="J75" s="271"/>
    </row>
    <row r="76" spans="2:10" ht="45" customHeight="1">
      <c r="B76" s="534" t="s">
        <v>303</v>
      </c>
      <c r="C76" s="534"/>
      <c r="D76" s="395"/>
      <c r="E76" s="535" t="s">
        <v>186</v>
      </c>
      <c r="F76" s="535"/>
      <c r="G76" s="535"/>
      <c r="H76" s="277"/>
      <c r="I76" s="277"/>
      <c r="J76" s="276"/>
    </row>
    <row r="77" spans="2:10" ht="12.75">
      <c r="B77" s="536" t="s">
        <v>265</v>
      </c>
      <c r="C77" s="536"/>
      <c r="D77" s="396"/>
      <c r="E77" s="538" t="s">
        <v>192</v>
      </c>
      <c r="F77" s="538"/>
      <c r="G77" s="538"/>
      <c r="H77" s="541"/>
      <c r="I77" s="541"/>
      <c r="J77" s="541"/>
    </row>
    <row r="78" spans="2:10" ht="12.75">
      <c r="B78" s="534" t="s">
        <v>304</v>
      </c>
      <c r="C78" s="534"/>
      <c r="D78" s="395"/>
      <c r="E78" s="535" t="s">
        <v>187</v>
      </c>
      <c r="F78" s="535"/>
      <c r="G78" s="535"/>
      <c r="H78" s="541"/>
      <c r="I78" s="541"/>
      <c r="J78" s="541"/>
    </row>
    <row r="79" spans="2:10" ht="12.75">
      <c r="B79" s="282"/>
      <c r="C79" s="282"/>
      <c r="D79" s="282"/>
      <c r="E79" s="282"/>
      <c r="F79" s="1"/>
      <c r="G79" s="136"/>
      <c r="H79" s="541"/>
      <c r="I79" s="541"/>
      <c r="J79" s="541"/>
    </row>
    <row r="80" spans="2:7" ht="12.75">
      <c r="B80" s="282"/>
      <c r="C80" s="282"/>
      <c r="D80" s="282"/>
      <c r="E80" s="282"/>
      <c r="F80" s="1"/>
      <c r="G80" s="136"/>
    </row>
    <row r="81" spans="2:7" ht="27" customHeight="1">
      <c r="B81" s="534" t="s">
        <v>350</v>
      </c>
      <c r="C81" s="534"/>
      <c r="D81" s="534"/>
      <c r="E81" s="534"/>
      <c r="F81" s="534"/>
      <c r="G81" s="534"/>
    </row>
    <row r="82" spans="2:7" ht="12.75">
      <c r="B82" s="536" t="s">
        <v>352</v>
      </c>
      <c r="C82" s="536"/>
      <c r="D82" s="536"/>
      <c r="E82" s="536"/>
      <c r="F82" s="536"/>
      <c r="G82" s="536"/>
    </row>
    <row r="83" spans="2:7" ht="12.75">
      <c r="B83" s="534" t="s">
        <v>351</v>
      </c>
      <c r="C83" s="534"/>
      <c r="D83" s="534"/>
      <c r="E83" s="534"/>
      <c r="F83" s="534"/>
      <c r="G83" s="534"/>
    </row>
    <row r="84" spans="2:7" ht="14.25">
      <c r="B84" s="279"/>
      <c r="C84" s="279"/>
      <c r="D84" s="279"/>
      <c r="E84" s="279"/>
      <c r="F84" s="279"/>
      <c r="G84" s="279"/>
    </row>
    <row r="85" spans="2:7" ht="14.25">
      <c r="B85" s="279"/>
      <c r="C85" s="279"/>
      <c r="D85" s="279"/>
      <c r="E85" s="279"/>
      <c r="F85" s="279"/>
      <c r="G85" s="279"/>
    </row>
    <row r="86" spans="2:7" ht="14.25">
      <c r="B86" s="279"/>
      <c r="C86" s="279"/>
      <c r="D86" s="279"/>
      <c r="E86" s="279"/>
      <c r="F86" s="279"/>
      <c r="G86" s="279"/>
    </row>
  </sheetData>
  <sheetProtection/>
  <mergeCells count="23">
    <mergeCell ref="B83:G83"/>
    <mergeCell ref="B82:G82"/>
    <mergeCell ref="B81:G81"/>
    <mergeCell ref="H77:J77"/>
    <mergeCell ref="E78:G78"/>
    <mergeCell ref="H78:J78"/>
    <mergeCell ref="I72:J72"/>
    <mergeCell ref="E72:G72"/>
    <mergeCell ref="B70:C70"/>
    <mergeCell ref="E70:G70"/>
    <mergeCell ref="B71:C71"/>
    <mergeCell ref="H79:J79"/>
    <mergeCell ref="I73:J73"/>
    <mergeCell ref="I74:J74"/>
    <mergeCell ref="E77:G77"/>
    <mergeCell ref="B72:C72"/>
    <mergeCell ref="B76:C76"/>
    <mergeCell ref="E76:G76"/>
    <mergeCell ref="B77:C77"/>
    <mergeCell ref="B78:C78"/>
    <mergeCell ref="B6:G7"/>
    <mergeCell ref="B8:G8"/>
    <mergeCell ref="E71:G71"/>
  </mergeCells>
  <printOptions horizontalCentered="1"/>
  <pageMargins left="0.1968503937007874" right="0.1968503937007874" top="0.1968503937007874" bottom="0.1968503937007874" header="0.31496062992125984" footer="0.31496062992125984"/>
  <pageSetup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33"/>
  <sheetViews>
    <sheetView showGridLines="0" zoomScale="85" zoomScaleNormal="85" zoomScalePageLayoutView="0" workbookViewId="0" topLeftCell="A13">
      <selection activeCell="H30" sqref="H30"/>
    </sheetView>
  </sheetViews>
  <sheetFormatPr defaultColWidth="9.66015625" defaultRowHeight="10.5"/>
  <cols>
    <col min="1" max="1" width="1.171875" style="133" customWidth="1"/>
    <col min="2" max="2" width="119.16015625" style="133" customWidth="1"/>
    <col min="3" max="3" width="8" style="133" customWidth="1"/>
    <col min="4" max="5" width="25.83203125" style="133" customWidth="1"/>
    <col min="6" max="6" width="1.5" style="133" customWidth="1"/>
    <col min="7" max="7" width="15" style="133" bestFit="1" customWidth="1"/>
    <col min="8" max="8" width="20.83203125" style="133" customWidth="1"/>
    <col min="9" max="9" width="9.66015625" style="133" customWidth="1"/>
    <col min="10" max="10" width="10.33203125" style="133" bestFit="1" customWidth="1"/>
    <col min="11" max="16384" width="9.66015625" style="133" customWidth="1"/>
  </cols>
  <sheetData>
    <row r="1" ht="7.5" customHeight="1"/>
    <row r="2" spans="2:11" s="169" customFormat="1" ht="14.25">
      <c r="B2" s="525" t="s">
        <v>251</v>
      </c>
      <c r="C2" s="526"/>
      <c r="D2" s="526"/>
      <c r="E2" s="527"/>
      <c r="F2" s="298"/>
      <c r="G2" s="298"/>
      <c r="H2" s="298"/>
      <c r="I2" s="298"/>
      <c r="J2" s="298"/>
      <c r="K2" s="298"/>
    </row>
    <row r="3" spans="2:11" s="169" customFormat="1" ht="14.25">
      <c r="B3" s="528" t="s">
        <v>199</v>
      </c>
      <c r="C3" s="529"/>
      <c r="D3" s="529"/>
      <c r="E3" s="530"/>
      <c r="F3" s="298"/>
      <c r="G3" s="298"/>
      <c r="H3" s="298"/>
      <c r="I3" s="298"/>
      <c r="J3" s="298"/>
      <c r="K3" s="298"/>
    </row>
    <row r="4" spans="2:11" s="169" customFormat="1" ht="14.25">
      <c r="B4" s="531" t="s">
        <v>200</v>
      </c>
      <c r="C4" s="532"/>
      <c r="D4" s="532"/>
      <c r="E4" s="533"/>
      <c r="F4" s="298"/>
      <c r="G4" s="298"/>
      <c r="H4" s="298"/>
      <c r="I4" s="298"/>
      <c r="J4" s="298"/>
      <c r="K4" s="298"/>
    </row>
    <row r="5" spans="2:5" s="169" customFormat="1" ht="15">
      <c r="B5" s="171"/>
      <c r="C5" s="171"/>
      <c r="D5" s="171"/>
      <c r="E5" s="171"/>
    </row>
    <row r="6" spans="2:5" s="169" customFormat="1" ht="15.75">
      <c r="B6" s="544" t="s">
        <v>201</v>
      </c>
      <c r="C6" s="544"/>
      <c r="D6" s="544"/>
      <c r="E6" s="544"/>
    </row>
    <row r="7" spans="2:5" s="169" customFormat="1" ht="15.75">
      <c r="B7" s="544" t="s">
        <v>339</v>
      </c>
      <c r="C7" s="544"/>
      <c r="D7" s="544"/>
      <c r="E7" s="544"/>
    </row>
    <row r="8" spans="2:5" s="169" customFormat="1" ht="14.25">
      <c r="B8" s="545" t="s">
        <v>79</v>
      </c>
      <c r="C8" s="545"/>
      <c r="D8" s="545"/>
      <c r="E8" s="545"/>
    </row>
    <row r="9" spans="2:5" s="136" customFormat="1" ht="45">
      <c r="B9" s="381" t="s">
        <v>113</v>
      </c>
      <c r="C9" s="404" t="s">
        <v>336</v>
      </c>
      <c r="D9" s="430" t="s">
        <v>349</v>
      </c>
      <c r="E9" s="430" t="s">
        <v>348</v>
      </c>
    </row>
    <row r="10" spans="2:5" s="296" customFormat="1" ht="15.75" customHeight="1">
      <c r="B10" s="308"/>
      <c r="C10" s="308"/>
      <c r="D10" s="309"/>
      <c r="E10" s="309"/>
    </row>
    <row r="11" spans="2:5" s="141" customFormat="1" ht="18" customHeight="1">
      <c r="B11" s="310" t="s">
        <v>202</v>
      </c>
      <c r="C11" s="310"/>
      <c r="D11" s="318">
        <f>SUM(D12:D15)</f>
        <v>10315129.059999995</v>
      </c>
      <c r="E11" s="318">
        <f>SUM(E12:E15)</f>
        <v>9254939.08</v>
      </c>
    </row>
    <row r="12" spans="2:10" s="141" customFormat="1" ht="15.75" customHeight="1">
      <c r="B12" s="311" t="s">
        <v>298</v>
      </c>
      <c r="C12" s="311"/>
      <c r="D12" s="312">
        <v>5446161.359999999</v>
      </c>
      <c r="E12" s="312">
        <v>4553439.48</v>
      </c>
      <c r="H12" s="393"/>
      <c r="I12" s="393"/>
      <c r="J12" s="393"/>
    </row>
    <row r="13" spans="2:5" s="141" customFormat="1" ht="15.75" customHeight="1">
      <c r="B13" s="311" t="s">
        <v>299</v>
      </c>
      <c r="C13" s="311"/>
      <c r="D13" s="312">
        <v>-132073.870000005</v>
      </c>
      <c r="E13" s="312">
        <v>-192842.06000000006</v>
      </c>
    </row>
    <row r="14" spans="2:5" s="141" customFormat="1" ht="15.75" customHeight="1" hidden="1">
      <c r="B14" s="311" t="s">
        <v>300</v>
      </c>
      <c r="C14" s="311"/>
      <c r="D14" s="312">
        <v>0</v>
      </c>
      <c r="E14" s="312">
        <v>0</v>
      </c>
    </row>
    <row r="15" spans="2:5" s="141" customFormat="1" ht="15.75" customHeight="1">
      <c r="B15" s="311" t="s">
        <v>324</v>
      </c>
      <c r="C15" s="311"/>
      <c r="D15" s="312">
        <v>5001041.57</v>
      </c>
      <c r="E15" s="312">
        <v>4894341.66</v>
      </c>
    </row>
    <row r="16" spans="2:5" s="141" customFormat="1" ht="12.75" customHeight="1">
      <c r="B16" s="311"/>
      <c r="C16" s="311"/>
      <c r="D16" s="312"/>
      <c r="E16" s="312"/>
    </row>
    <row r="17" spans="2:5" s="141" customFormat="1" ht="37.5" customHeight="1">
      <c r="B17" s="313" t="s">
        <v>326</v>
      </c>
      <c r="C17" s="313"/>
      <c r="D17" s="318">
        <f>D18+D19+D22+D23</f>
        <v>258108580.38000003</v>
      </c>
      <c r="E17" s="318">
        <f>E18+E19+E22+E23</f>
        <v>126363286</v>
      </c>
    </row>
    <row r="18" spans="2:5" s="141" customFormat="1" ht="15.75" customHeight="1" hidden="1">
      <c r="B18" s="311" t="s">
        <v>292</v>
      </c>
      <c r="C18" s="311"/>
      <c r="D18" s="312">
        <v>0</v>
      </c>
      <c r="E18" s="312">
        <v>0</v>
      </c>
    </row>
    <row r="19" spans="2:5" s="141" customFormat="1" ht="15.75" customHeight="1">
      <c r="B19" s="311" t="s">
        <v>293</v>
      </c>
      <c r="C19" s="311"/>
      <c r="D19" s="312">
        <v>258108580.38000003</v>
      </c>
      <c r="E19" s="312">
        <v>126363286</v>
      </c>
    </row>
    <row r="20" spans="2:5" s="141" customFormat="1" ht="15.75" customHeight="1">
      <c r="B20" s="325" t="s">
        <v>294</v>
      </c>
      <c r="C20" s="325"/>
      <c r="D20" s="312">
        <v>2175645.2300000004</v>
      </c>
      <c r="E20" s="312">
        <v>1345071.6799999997</v>
      </c>
    </row>
    <row r="21" spans="2:7" s="141" customFormat="1" ht="15.75" customHeight="1">
      <c r="B21" s="325" t="s">
        <v>295</v>
      </c>
      <c r="C21" s="325"/>
      <c r="D21" s="312">
        <v>255932935.15000004</v>
      </c>
      <c r="E21" s="312">
        <v>125018214.32000001</v>
      </c>
      <c r="G21" s="443"/>
    </row>
    <row r="22" spans="2:5" s="141" customFormat="1" ht="15.75" customHeight="1" hidden="1">
      <c r="B22" s="311" t="s">
        <v>296</v>
      </c>
      <c r="C22" s="311"/>
      <c r="D22" s="312">
        <v>0</v>
      </c>
      <c r="E22" s="312">
        <v>0</v>
      </c>
    </row>
    <row r="23" spans="2:5" s="141" customFormat="1" ht="15.75" customHeight="1" hidden="1">
      <c r="B23" s="311" t="s">
        <v>297</v>
      </c>
      <c r="C23" s="311"/>
      <c r="D23" s="312">
        <v>0</v>
      </c>
      <c r="E23" s="312">
        <v>0</v>
      </c>
    </row>
    <row r="24" spans="2:5" s="141" customFormat="1" ht="18" customHeight="1">
      <c r="B24" s="315" t="s">
        <v>203</v>
      </c>
      <c r="C24" s="438"/>
      <c r="D24" s="438">
        <f>D11-D17</f>
        <v>-247793451.32000002</v>
      </c>
      <c r="E24" s="438">
        <f>E11-E17</f>
        <v>-117108346.92</v>
      </c>
    </row>
    <row r="25" spans="2:5" s="141" customFormat="1" ht="12.75" customHeight="1">
      <c r="B25" s="308"/>
      <c r="C25" s="308"/>
      <c r="D25" s="312"/>
      <c r="E25" s="312"/>
    </row>
    <row r="26" spans="2:8" s="141" customFormat="1" ht="18" customHeight="1">
      <c r="B26" s="310" t="s">
        <v>204</v>
      </c>
      <c r="C26" s="310"/>
      <c r="D26" s="318">
        <v>20380261.2</v>
      </c>
      <c r="E26" s="318">
        <v>10682737.290000001</v>
      </c>
      <c r="H26" s="314"/>
    </row>
    <row r="27" spans="2:5" s="141" customFormat="1" ht="12.75" customHeight="1">
      <c r="B27" s="308"/>
      <c r="C27" s="308"/>
      <c r="D27" s="312"/>
      <c r="E27" s="312"/>
    </row>
    <row r="28" spans="2:5" s="141" customFormat="1" ht="18" customHeight="1">
      <c r="B28" s="315" t="s">
        <v>205</v>
      </c>
      <c r="C28" s="315"/>
      <c r="D28" s="438">
        <f>D24-D26</f>
        <v>-268173712.52</v>
      </c>
      <c r="E28" s="438">
        <f>E24-E26</f>
        <v>-127791084.21000001</v>
      </c>
    </row>
    <row r="29" spans="2:5" s="141" customFormat="1" ht="12.75" customHeight="1">
      <c r="B29" s="308"/>
      <c r="C29" s="308"/>
      <c r="D29" s="312"/>
      <c r="E29" s="312"/>
    </row>
    <row r="30" spans="2:5" s="141" customFormat="1" ht="18" customHeight="1">
      <c r="B30" s="310" t="s">
        <v>206</v>
      </c>
      <c r="C30" s="310"/>
      <c r="D30" s="318">
        <f>SUM(D31:D33)</f>
        <v>230800999.8500001</v>
      </c>
      <c r="E30" s="318">
        <f>SUM(E31:E33)</f>
        <v>125675513.88000001</v>
      </c>
    </row>
    <row r="31" spans="2:5" s="141" customFormat="1" ht="15.75" customHeight="1" hidden="1">
      <c r="B31" s="311" t="s">
        <v>290</v>
      </c>
      <c r="C31" s="311"/>
      <c r="D31" s="312">
        <v>0</v>
      </c>
      <c r="E31" s="312">
        <v>0</v>
      </c>
    </row>
    <row r="32" spans="2:5" s="141" customFormat="1" ht="15.75" customHeight="1">
      <c r="B32" s="311" t="s">
        <v>291</v>
      </c>
      <c r="C32" s="311"/>
      <c r="D32" s="312">
        <v>1073111.75</v>
      </c>
      <c r="E32" s="312">
        <v>787512.98</v>
      </c>
    </row>
    <row r="33" spans="2:5" s="141" customFormat="1" ht="15.75" customHeight="1">
      <c r="B33" s="311" t="s">
        <v>280</v>
      </c>
      <c r="C33" s="311"/>
      <c r="D33" s="312">
        <v>229727888.1000001</v>
      </c>
      <c r="E33" s="312">
        <v>124888000.9</v>
      </c>
    </row>
    <row r="34" spans="2:5" s="141" customFormat="1" ht="12.75" customHeight="1">
      <c r="B34" s="308"/>
      <c r="C34" s="308"/>
      <c r="D34" s="312"/>
      <c r="E34" s="312"/>
    </row>
    <row r="35" spans="2:5" s="141" customFormat="1" ht="18" customHeight="1">
      <c r="B35" s="315" t="s">
        <v>207</v>
      </c>
      <c r="C35" s="315"/>
      <c r="D35" s="438">
        <f>D28+D30</f>
        <v>-37372712.6699999</v>
      </c>
      <c r="E35" s="438">
        <f>E28+E30</f>
        <v>-2115570.329999998</v>
      </c>
    </row>
    <row r="36" spans="2:5" s="141" customFormat="1" ht="12.75" customHeight="1">
      <c r="B36" s="308"/>
      <c r="C36" s="308"/>
      <c r="D36" s="312"/>
      <c r="E36" s="312"/>
    </row>
    <row r="37" spans="2:8" s="141" customFormat="1" ht="18" customHeight="1">
      <c r="B37" s="315" t="s">
        <v>208</v>
      </c>
      <c r="C37" s="315"/>
      <c r="D37" s="438">
        <f>D38+D42+D46+D50</f>
        <v>-37372712.66999988</v>
      </c>
      <c r="E37" s="438">
        <f>E38+E42+E46+E50</f>
        <v>-2115570.330000028</v>
      </c>
      <c r="H37" s="316"/>
    </row>
    <row r="38" spans="2:5" s="141" customFormat="1" ht="15.75" customHeight="1">
      <c r="B38" s="317" t="s">
        <v>209</v>
      </c>
      <c r="C38" s="317"/>
      <c r="D38" s="318">
        <f>SUM(D39:D41)</f>
        <v>115115805.51999998</v>
      </c>
      <c r="E38" s="318">
        <f>SUM(E39:E41)</f>
        <v>103859213.30999999</v>
      </c>
    </row>
    <row r="39" spans="2:5" s="141" customFormat="1" ht="15.75" customHeight="1">
      <c r="B39" s="311" t="s">
        <v>284</v>
      </c>
      <c r="C39" s="311"/>
      <c r="D39" s="312">
        <v>101171298.07999998</v>
      </c>
      <c r="E39" s="312">
        <v>89854206.96</v>
      </c>
    </row>
    <row r="40" spans="2:8" s="141" customFormat="1" ht="15.75" customHeight="1">
      <c r="B40" s="311" t="s">
        <v>285</v>
      </c>
      <c r="C40" s="311"/>
      <c r="D40" s="312">
        <v>6038378.630000001</v>
      </c>
      <c r="E40" s="312">
        <v>7806030.16</v>
      </c>
      <c r="H40" s="319"/>
    </row>
    <row r="41" spans="2:5" s="141" customFormat="1" ht="15.75" customHeight="1">
      <c r="B41" s="311" t="s">
        <v>286</v>
      </c>
      <c r="C41" s="311"/>
      <c r="D41" s="312">
        <v>7906128.809999999</v>
      </c>
      <c r="E41" s="312">
        <v>6198976.19</v>
      </c>
    </row>
    <row r="42" spans="2:5" s="141" customFormat="1" ht="15.75" customHeight="1">
      <c r="B42" s="317" t="s">
        <v>210</v>
      </c>
      <c r="C42" s="317"/>
      <c r="D42" s="318">
        <f>SUM(D43:D45)</f>
        <v>13274593.169999998</v>
      </c>
      <c r="E42" s="318">
        <f>SUM(E43:E45)</f>
        <v>16222021.510000002</v>
      </c>
    </row>
    <row r="43" spans="2:5" s="141" customFormat="1" ht="15.75" customHeight="1">
      <c r="B43" s="311" t="s">
        <v>287</v>
      </c>
      <c r="C43" s="311"/>
      <c r="D43" s="312">
        <v>13195995.249999998</v>
      </c>
      <c r="E43" s="312">
        <v>16107782.46</v>
      </c>
    </row>
    <row r="44" spans="2:5" s="141" customFormat="1" ht="15.75" customHeight="1">
      <c r="B44" s="311" t="s">
        <v>288</v>
      </c>
      <c r="C44" s="311"/>
      <c r="D44" s="312">
        <v>62939.719999999994</v>
      </c>
      <c r="E44" s="312">
        <v>105444.8</v>
      </c>
    </row>
    <row r="45" spans="2:5" s="141" customFormat="1" ht="15.75" customHeight="1">
      <c r="B45" s="311" t="s">
        <v>289</v>
      </c>
      <c r="C45" s="311"/>
      <c r="D45" s="312">
        <v>15658.199999999999</v>
      </c>
      <c r="E45" s="312">
        <v>8794.25</v>
      </c>
    </row>
    <row r="46" spans="2:5" s="141" customFormat="1" ht="15.75" customHeight="1">
      <c r="B46" s="317" t="s">
        <v>211</v>
      </c>
      <c r="C46" s="317"/>
      <c r="D46" s="318">
        <f>SUM(D47:D49)</f>
        <v>1339628.41</v>
      </c>
      <c r="E46" s="318">
        <f>SUM(E47:E49)</f>
        <v>1451531.9100000001</v>
      </c>
    </row>
    <row r="47" spans="2:5" s="141" customFormat="1" ht="15.75" customHeight="1">
      <c r="B47" s="311" t="s">
        <v>278</v>
      </c>
      <c r="C47" s="311"/>
      <c r="D47" s="312">
        <v>1339628.41</v>
      </c>
      <c r="E47" s="312">
        <v>1451531.9100000001</v>
      </c>
    </row>
    <row r="48" spans="2:5" s="141" customFormat="1" ht="15.75" customHeight="1" hidden="1">
      <c r="B48" s="311" t="s">
        <v>279</v>
      </c>
      <c r="C48" s="311"/>
      <c r="D48" s="312">
        <v>0</v>
      </c>
      <c r="E48" s="312">
        <v>0</v>
      </c>
    </row>
    <row r="49" spans="2:5" s="141" customFormat="1" ht="15.75" customHeight="1" hidden="1">
      <c r="B49" s="311" t="s">
        <v>280</v>
      </c>
      <c r="C49" s="311"/>
      <c r="D49" s="312">
        <v>0</v>
      </c>
      <c r="E49" s="312">
        <v>0</v>
      </c>
    </row>
    <row r="50" spans="2:5" s="141" customFormat="1" ht="15.75" customHeight="1">
      <c r="B50" s="317" t="s">
        <v>212</v>
      </c>
      <c r="C50" s="317"/>
      <c r="D50" s="318">
        <f>SUM(D51:D54)</f>
        <v>-167102739.76999986</v>
      </c>
      <c r="E50" s="318">
        <f>SUM(E51:E54)</f>
        <v>-123648337.06000002</v>
      </c>
    </row>
    <row r="51" spans="2:5" s="141" customFormat="1" ht="15.75" customHeight="1" hidden="1">
      <c r="B51" s="311" t="s">
        <v>281</v>
      </c>
      <c r="C51" s="311"/>
      <c r="D51" s="312">
        <v>0</v>
      </c>
      <c r="E51" s="312">
        <v>0</v>
      </c>
    </row>
    <row r="52" spans="2:5" s="141" customFormat="1" ht="15.75" customHeight="1" hidden="1">
      <c r="B52" s="311" t="s">
        <v>282</v>
      </c>
      <c r="C52" s="311"/>
      <c r="D52" s="312">
        <v>0</v>
      </c>
      <c r="E52" s="312">
        <v>0</v>
      </c>
    </row>
    <row r="53" spans="2:5" s="141" customFormat="1" ht="15.75" customHeight="1">
      <c r="B53" s="320" t="s">
        <v>283</v>
      </c>
      <c r="C53" s="320"/>
      <c r="D53" s="321">
        <v>-167102739.76999986</v>
      </c>
      <c r="E53" s="321">
        <v>-123648337.06000002</v>
      </c>
    </row>
    <row r="54" spans="2:5" s="141" customFormat="1" ht="15.75" customHeight="1" hidden="1">
      <c r="B54" s="320" t="s">
        <v>213</v>
      </c>
      <c r="C54" s="320"/>
      <c r="D54" s="321">
        <v>0</v>
      </c>
      <c r="E54" s="321">
        <v>0</v>
      </c>
    </row>
    <row r="55" spans="2:6" ht="15.75" customHeight="1">
      <c r="B55" s="322" t="s">
        <v>214</v>
      </c>
      <c r="C55" s="322"/>
      <c r="D55" s="141"/>
      <c r="E55" s="141"/>
      <c r="F55" s="150"/>
    </row>
    <row r="56" spans="2:7" ht="60" customHeight="1">
      <c r="B56" s="284" t="s">
        <v>306</v>
      </c>
      <c r="C56" s="283"/>
      <c r="D56" s="452" t="s">
        <v>329</v>
      </c>
      <c r="E56" s="452"/>
      <c r="F56" s="398"/>
      <c r="G56" s="398"/>
    </row>
    <row r="57" spans="2:7" ht="12.75" customHeight="1">
      <c r="B57" s="284" t="s">
        <v>307</v>
      </c>
      <c r="C57" s="283"/>
      <c r="D57" s="284" t="s">
        <v>305</v>
      </c>
      <c r="E57" s="284"/>
      <c r="F57" s="399"/>
      <c r="G57" s="283"/>
    </row>
    <row r="58" spans="2:7" ht="12.75" customHeight="1">
      <c r="B58" s="284" t="s">
        <v>308</v>
      </c>
      <c r="C58" s="451"/>
      <c r="D58" s="542" t="s">
        <v>333</v>
      </c>
      <c r="E58" s="542"/>
      <c r="F58" s="542"/>
      <c r="G58" s="283"/>
    </row>
    <row r="59" spans="2:7" ht="48.75" customHeight="1">
      <c r="B59" s="136"/>
      <c r="C59" s="136"/>
      <c r="D59" s="136"/>
      <c r="E59" s="136"/>
      <c r="F59" s="136"/>
      <c r="G59" s="283"/>
    </row>
    <row r="60" spans="2:7" ht="12.75" customHeight="1">
      <c r="B60" s="400" t="s">
        <v>309</v>
      </c>
      <c r="C60" s="400"/>
      <c r="D60" s="400" t="s">
        <v>186</v>
      </c>
      <c r="E60" s="401"/>
      <c r="F60" s="152"/>
      <c r="G60" s="283"/>
    </row>
    <row r="61" spans="2:7" ht="12.75" customHeight="1">
      <c r="B61" s="400" t="s">
        <v>310</v>
      </c>
      <c r="C61" s="400"/>
      <c r="D61" s="400" t="s">
        <v>192</v>
      </c>
      <c r="E61" s="401"/>
      <c r="F61" s="152"/>
      <c r="G61" s="283"/>
    </row>
    <row r="62" spans="2:7" ht="12.75" customHeight="1">
      <c r="B62" s="400" t="s">
        <v>311</v>
      </c>
      <c r="C62" s="400"/>
      <c r="D62" s="400" t="s">
        <v>272</v>
      </c>
      <c r="E62" s="401"/>
      <c r="F62" s="152"/>
      <c r="G62" s="283"/>
    </row>
    <row r="63" spans="2:7" ht="54.75" customHeight="1">
      <c r="B63" s="402"/>
      <c r="C63" s="402"/>
      <c r="D63" s="403"/>
      <c r="E63" s="403"/>
      <c r="F63" s="136"/>
      <c r="G63" s="283"/>
    </row>
    <row r="64" spans="2:7" ht="12.75" customHeight="1">
      <c r="B64" s="535" t="s">
        <v>350</v>
      </c>
      <c r="C64" s="535"/>
      <c r="D64" s="535"/>
      <c r="E64" s="535"/>
      <c r="F64" s="423"/>
      <c r="G64" s="423"/>
    </row>
    <row r="65" spans="2:7" ht="12.75" customHeight="1">
      <c r="B65" s="535" t="s">
        <v>352</v>
      </c>
      <c r="C65" s="535"/>
      <c r="D65" s="535"/>
      <c r="E65" s="535"/>
      <c r="F65" s="423"/>
      <c r="G65" s="423"/>
    </row>
    <row r="66" spans="2:7" ht="12.75" customHeight="1">
      <c r="B66" s="535" t="s">
        <v>351</v>
      </c>
      <c r="C66" s="535"/>
      <c r="D66" s="535"/>
      <c r="E66" s="535"/>
      <c r="F66" s="423"/>
      <c r="G66" s="423"/>
    </row>
    <row r="67" spans="2:7" ht="12" customHeight="1">
      <c r="B67" s="283"/>
      <c r="C67" s="283"/>
      <c r="D67" s="283"/>
      <c r="E67" s="437"/>
      <c r="F67" s="283"/>
      <c r="G67" s="283"/>
    </row>
    <row r="68" spans="2:5" ht="12">
      <c r="B68" s="543"/>
      <c r="C68" s="543"/>
      <c r="D68" s="543"/>
      <c r="E68" s="543"/>
    </row>
    <row r="69" spans="4:5" ht="11.25">
      <c r="D69" s="154"/>
      <c r="E69" s="154"/>
    </row>
    <row r="70" spans="4:5" ht="11.25">
      <c r="D70" s="154"/>
      <c r="E70" s="154"/>
    </row>
    <row r="71" spans="4:10" ht="15">
      <c r="D71" s="154"/>
      <c r="H71" s="523"/>
      <c r="I71" s="523"/>
      <c r="J71" s="523"/>
    </row>
    <row r="72" spans="4:10" ht="15">
      <c r="D72" s="154"/>
      <c r="H72" s="523"/>
      <c r="I72" s="523"/>
      <c r="J72" s="523"/>
    </row>
    <row r="73" spans="8:10" ht="15">
      <c r="H73" s="523"/>
      <c r="I73" s="523"/>
      <c r="J73" s="523"/>
    </row>
    <row r="116" ht="6" customHeight="1"/>
    <row r="133" ht="11.25">
      <c r="F133" s="155"/>
    </row>
    <row r="135" ht="2.25" customHeight="1"/>
    <row r="154" ht="0.75" customHeight="1"/>
  </sheetData>
  <sheetProtection/>
  <mergeCells count="14">
    <mergeCell ref="B2:E2"/>
    <mergeCell ref="B3:E3"/>
    <mergeCell ref="B4:E4"/>
    <mergeCell ref="B6:E6"/>
    <mergeCell ref="B7:E7"/>
    <mergeCell ref="B8:E8"/>
    <mergeCell ref="D58:F58"/>
    <mergeCell ref="B64:E64"/>
    <mergeCell ref="B65:E65"/>
    <mergeCell ref="B66:E66"/>
    <mergeCell ref="H72:J72"/>
    <mergeCell ref="H73:J73"/>
    <mergeCell ref="B68:E68"/>
    <mergeCell ref="H71:J71"/>
  </mergeCells>
  <printOptions horizontalCentered="1"/>
  <pageMargins left="0" right="0" top="0.3937007874015748" bottom="0.1968503937007874" header="0.31496062992125984" footer="0.31496062992125984"/>
  <pageSetup orientation="portrait" paperSize="9" scale="71" r:id="rId2"/>
  <rowBreaks count="1" manualBreakCount="1">
    <brk id="6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BALA02</dc:title>
  <dc:subject>PLANILHA BALANCETE</dc:subject>
  <dc:creator>MODELO</dc:creator>
  <cp:keywords/>
  <dc:description/>
  <cp:lastModifiedBy>Julianna Baia Pio de Lima</cp:lastModifiedBy>
  <cp:lastPrinted>2022-05-06T13:02:52Z</cp:lastPrinted>
  <dcterms:created xsi:type="dcterms:W3CDTF">2001-06-22T17:06:04Z</dcterms:created>
  <dcterms:modified xsi:type="dcterms:W3CDTF">2022-07-20T15:13:20Z</dcterms:modified>
  <cp:category/>
  <cp:version/>
  <cp:contentType/>
  <cp:contentStatus/>
</cp:coreProperties>
</file>